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11640" windowHeight="4110" activeTab="0"/>
  </bookViews>
  <sheets>
    <sheet name="Смета 1" sheetId="1" r:id="rId1"/>
  </sheets>
  <definedNames>
    <definedName name="_xlfn.CEILING.PRECISE" hidden="1">#NAME?</definedName>
    <definedName name="KoeffForMaterial" localSheetId="0">'Смета 1'!#REF!</definedName>
    <definedName name="KoeffForPrice" localSheetId="0">'Смета 1'!#REF!</definedName>
    <definedName name="_xlnm.Print_Titles" localSheetId="0">'Смета 1'!$10:$10</definedName>
    <definedName name="_xlnm.Print_Area" localSheetId="0">'Смета 1'!$A$1:$I$107</definedName>
  </definedNames>
  <calcPr fullCalcOnLoad="1"/>
</workbook>
</file>

<file path=xl/sharedStrings.xml><?xml version="1.0" encoding="utf-8"?>
<sst xmlns="http://schemas.openxmlformats.org/spreadsheetml/2006/main" count="233" uniqueCount="130">
  <si>
    <t>в т.ч.:</t>
  </si>
  <si>
    <t>Стоимость материалов: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</si>
  <si>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</si>
  <si>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</si>
  <si>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</si>
  <si>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</si>
  <si>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</t>
  </si>
  <si>
    <t>Общая стоимость, руб</t>
  </si>
  <si>
    <t xml:space="preserve">Стоимость работ   </t>
  </si>
  <si>
    <t xml:space="preserve">Стоимость материалов  </t>
  </si>
  <si>
    <t>Стоимость материалов</t>
  </si>
  <si>
    <t>Всего</t>
  </si>
  <si>
    <t>1</t>
  </si>
  <si>
    <t>2</t>
  </si>
  <si>
    <t>м2</t>
  </si>
  <si>
    <t>шт</t>
  </si>
  <si>
    <t>Итого по разделу:</t>
  </si>
  <si>
    <t>м3</t>
  </si>
  <si>
    <t>Мешок мусорный ПВХ -50л.</t>
  </si>
  <si>
    <t>Уборка, погрузка в мешки, погрузка в контейнер</t>
  </si>
  <si>
    <t>Стоимость работ:</t>
  </si>
  <si>
    <t>3</t>
  </si>
  <si>
    <t>4</t>
  </si>
  <si>
    <t>5</t>
  </si>
  <si>
    <t>Подрядчик:</t>
  </si>
  <si>
    <t>Заказчик:</t>
  </si>
  <si>
    <t>_________________(Томилин А.С.)</t>
  </si>
  <si>
    <t>Накладные расходы по сметам  в т.ч. неучтенные материалы</t>
  </si>
  <si>
    <t>Сметная стоимость:</t>
  </si>
  <si>
    <t>Разборка перегородок из ГКЛ на металлокаркасе</t>
  </si>
  <si>
    <t>Прорезка проемов в ГКЛ перегородках</t>
  </si>
  <si>
    <t>3.1</t>
  </si>
  <si>
    <t>кг</t>
  </si>
  <si>
    <t>3.2</t>
  </si>
  <si>
    <t>Профиль ПС-4 75х50 (3 м)</t>
  </si>
  <si>
    <t>м.пог</t>
  </si>
  <si>
    <t>4.1</t>
  </si>
  <si>
    <t>4.2</t>
  </si>
  <si>
    <t>2.1</t>
  </si>
  <si>
    <t>Шуруп с дюбелем 6х35 мм</t>
  </si>
  <si>
    <t>Профиль ПН-4 75х40 (3 м)</t>
  </si>
  <si>
    <t>5.1</t>
  </si>
  <si>
    <t>5.2</t>
  </si>
  <si>
    <t>Покрытие поверхностей грунтовкой глубокого проникновения (2 слоя)</t>
  </si>
  <si>
    <t>Шпатлевка Sheetrock</t>
  </si>
  <si>
    <t>Клей плиточный водостойкий</t>
  </si>
  <si>
    <t>Раздел: Потолки</t>
  </si>
  <si>
    <t>Раздел: Полы</t>
  </si>
  <si>
    <t>1.1</t>
  </si>
  <si>
    <t>1.2</t>
  </si>
  <si>
    <t>1.3</t>
  </si>
  <si>
    <t>1.4</t>
  </si>
  <si>
    <t>1.5</t>
  </si>
  <si>
    <t>Пена монтажная профессиональная "Макрофлекс" (0,75 л)</t>
  </si>
  <si>
    <t>1,5%</t>
  </si>
  <si>
    <t>Раздел: Устройство перегородок</t>
  </si>
  <si>
    <t>Раздел: Демонтажные работы</t>
  </si>
  <si>
    <t>Демонтаж полового покрытия (линолеум)</t>
  </si>
  <si>
    <t>Контейнер 8м3 (5т)</t>
  </si>
  <si>
    <t>2.2</t>
  </si>
  <si>
    <t>Саморезы 3,5х25</t>
  </si>
  <si>
    <t>Лента уплотнительная Дихтунгсбанд КНАУФ 70мм 30м.пог</t>
  </si>
  <si>
    <t>1.6</t>
  </si>
  <si>
    <t>1.7</t>
  </si>
  <si>
    <t xml:space="preserve">Оформление (обделка) дверных проемов в перегородках с каркасом из стальных профилей </t>
  </si>
  <si>
    <t>Устройство перегородок из гипсокартонных листов (ГКЛ) по системе "КНАУФ" (С 112)</t>
  </si>
  <si>
    <t>Саморезы 3,5х35</t>
  </si>
  <si>
    <t>меш</t>
  </si>
  <si>
    <t>Грунт глубокого проникновения - Лакра 10л</t>
  </si>
  <si>
    <t>шт.</t>
  </si>
  <si>
    <t>Окраска стен водоэмульсионными составами (2 слоя)</t>
  </si>
  <si>
    <t>ведро</t>
  </si>
  <si>
    <t>Сетка кладочная 50х50 Вр4 (2000х500мм)</t>
  </si>
  <si>
    <t>Маяк 6 мм L=3м</t>
  </si>
  <si>
    <t>Алебастр для установки маяков (20 кг)</t>
  </si>
  <si>
    <t xml:space="preserve">Пленка укрывочная П/Э 100мкм (150 м2) </t>
  </si>
  <si>
    <t>рул</t>
  </si>
  <si>
    <t>Пластификатор "Супер С-3" (10 л)</t>
  </si>
  <si>
    <t>кан</t>
  </si>
  <si>
    <t>Пергамин П-250 (20м2)</t>
  </si>
  <si>
    <t>Нанесение грунта поверхность пола (1слой)</t>
  </si>
  <si>
    <t>Грунтовка КНАУФ-Бетоконтакт (20 кг)</t>
  </si>
  <si>
    <t>расходные материалы (крестик, клинья, разметоч.м)</t>
  </si>
  <si>
    <t>комп.</t>
  </si>
  <si>
    <t>1.8</t>
  </si>
  <si>
    <t>Укладка коврового покрытия</t>
  </si>
  <si>
    <t>Установка дверных блоков</t>
  </si>
  <si>
    <t>Дверной блок (ГОСТ 6629-88)  в сборе</t>
  </si>
  <si>
    <t>Шпаклевка стен под окраску - 2слоя</t>
  </si>
  <si>
    <t>Шпаклевка Ветонит (мешок 25кг) (1 слой)</t>
  </si>
  <si>
    <t>Керамзит (Фракция 10-20 мм) (мешок 50 л) t=40мм</t>
  </si>
  <si>
    <t>Раздел: Заполнение дверных проемов</t>
  </si>
  <si>
    <t xml:space="preserve">Демонтаж/Монтаж потолочной системы "Армстронг" </t>
  </si>
  <si>
    <t xml:space="preserve">Затирка для заделки швов водостойкая </t>
  </si>
  <si>
    <t>5%</t>
  </si>
  <si>
    <t>руб. с НДС 18%</t>
  </si>
  <si>
    <t xml:space="preserve">ГКЛ влагостойкий толщ. 9,5 мм (1,2х2,5 м) </t>
  </si>
  <si>
    <t>Устройство стяжки пола по маякам из керамзитобетона - 75мм</t>
  </si>
  <si>
    <t xml:space="preserve"> Клей для фиксации ковровых покрытий - 10кг</t>
  </si>
  <si>
    <t>ковровое покрытие- Fashion Star Orotex 600 (включая плинтус и крепеж для ковровых покрытий)</t>
  </si>
  <si>
    <t>Приложение №1 от ___августа 2012г. к договору №99/2012 от____августа 2012г.</t>
  </si>
  <si>
    <t xml:space="preserve">Смета № 1 (на строительные работы в административном здании - помещения 3-го этажа) </t>
  </si>
  <si>
    <t>сухая смесь М-150 - (мешок 40кг) (t=35мм, 65мм)</t>
  </si>
  <si>
    <t>Облицовка пола плиткой керамогранит</t>
  </si>
  <si>
    <t>Плитка керамогранит 30х30 темно-зеленая</t>
  </si>
  <si>
    <t>Плитка керамогранит 30х30 бежевая</t>
  </si>
  <si>
    <t>Устройство плинтуса из плитки керамогранит (h=10мм)</t>
  </si>
  <si>
    <t>Раздел: Малярные работы</t>
  </si>
  <si>
    <t>Покраска труб отопления</t>
  </si>
  <si>
    <t>"Dufa Heizkorperlach" эмаль термостойкая 2,5л</t>
  </si>
  <si>
    <t>расходные материалы (кисточки)</t>
  </si>
  <si>
    <t>Покрытие поверхностей откосов грунтовкой глубокого проникновения (2 слоя)</t>
  </si>
  <si>
    <t>Шпаклевка откосов под окраску - 2слоя</t>
  </si>
  <si>
    <t>Окраска откосов водоэмульсионными составами (2 слоя)</t>
  </si>
  <si>
    <t>4.3</t>
  </si>
  <si>
    <t>4.4</t>
  </si>
  <si>
    <t>4.5</t>
  </si>
  <si>
    <t>Устройство разноуровнего потолка Армстронг в помещениях 5 и 7</t>
  </si>
  <si>
    <t xml:space="preserve">Потолочная плита "Армстронг Оазис" 12 мм </t>
  </si>
  <si>
    <t>Подконструкция Албез</t>
  </si>
  <si>
    <t>Итого по разделам с НДС 18%:</t>
  </si>
  <si>
    <t>Всего по смете с НДС 18%</t>
  </si>
  <si>
    <t>____________________(Томилин А.С.)</t>
  </si>
  <si>
    <t xml:space="preserve">    ___________________(Крылов И.К.)</t>
  </si>
  <si>
    <t xml:space="preserve">Дополнительная облицовка существующих перегородок (Тип2,Тип3) гипсокартонными листами (ГКЛ) </t>
  </si>
  <si>
    <t>ГКЛ влагостойкий толщ. 9,5 мм (1,2х2,5 м)</t>
  </si>
  <si>
    <t>6</t>
  </si>
  <si>
    <t>6.1</t>
  </si>
  <si>
    <t>6.2</t>
  </si>
  <si>
    <t xml:space="preserve">Транспортные расходы (погрузочно-разгрузочные работы:)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</si>
</sst>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#,##0.00_ ;[Red]\-#,##0.00\ "/>
    <numFmt numFmtId="167" formatCode="#,##0.00_ ;\-#,##0.00\ 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_р_.;[Red]\-#,##0.000_р_."/>
    <numFmt numFmtId="179" formatCode="#,##0.0000_р_.;[Red]\-#,##0.0000_р_."/>
    <numFmt numFmtId="180" formatCode="#,##0.0_р_.;[Red]\-#,##0.0_р_."/>
    <numFmt numFmtId="181" formatCode="#,##0&quot;р.&quot;"/>
    <numFmt numFmtId="182" formatCode="#,##0.0000000_ ;[Red]\-#,##0.0000000\ "/>
    <numFmt numFmtId="183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b/>
      <sz val="16"/>
      <name val="Times New Roman CYR"/>
      <family val="0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 CYR"/>
      <family val="0"/>
    </font>
    <font>
      <b/>
      <u val="single"/>
      <sz val="13"/>
      <name val="Times New Roman"/>
      <family val="1"/>
    </font>
    <font>
      <sz val="11"/>
      <color indexed="9"/>
      <name val="Times New Roman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horizontal="right"/>
      <protection/>
    </xf>
    <xf numFmtId="4" fontId="5" fillId="0" borderId="0" xfId="56" applyNumberFormat="1" applyFont="1" applyFill="1" applyAlignment="1">
      <alignment horizontal="right"/>
      <protection/>
    </xf>
    <xf numFmtId="0" fontId="5" fillId="0" borderId="1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/>
      <protection/>
    </xf>
    <xf numFmtId="165" fontId="5" fillId="0" borderId="10" xfId="56" applyNumberFormat="1" applyFont="1" applyFill="1" applyBorder="1" applyAlignment="1">
      <alignment horizontal="left" wrapText="1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40" fontId="4" fillId="0" borderId="0" xfId="56" applyNumberFormat="1" applyFont="1" applyFill="1" applyBorder="1" applyAlignment="1" applyProtection="1">
      <alignment wrapText="1"/>
      <protection/>
    </xf>
    <xf numFmtId="0" fontId="16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Alignment="1" applyProtection="1">
      <alignment horizontal="center" vertical="top" wrapText="1"/>
      <protection/>
    </xf>
    <xf numFmtId="166" fontId="3" fillId="0" borderId="0" xfId="56" applyNumberFormat="1" applyFont="1" applyFill="1" applyBorder="1" applyAlignment="1" applyProtection="1">
      <alignment horizontal="right"/>
      <protection/>
    </xf>
    <xf numFmtId="49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Alignment="1">
      <alignment horizontal="center" vertical="center"/>
      <protection/>
    </xf>
    <xf numFmtId="0" fontId="10" fillId="0" borderId="13" xfId="56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Fill="1" applyAlignment="1">
      <alignment horizontal="center" vertical="center" wrapText="1"/>
      <protection/>
    </xf>
    <xf numFmtId="0" fontId="16" fillId="0" borderId="0" xfId="0" applyFont="1" applyFill="1" applyBorder="1" applyAlignment="1">
      <alignment/>
    </xf>
    <xf numFmtId="0" fontId="17" fillId="0" borderId="0" xfId="56" applyFont="1" applyFill="1" applyBorder="1" applyAlignment="1">
      <alignment horizontal="center" vertical="center" wrapText="1"/>
      <protection/>
    </xf>
    <xf numFmtId="9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18" fillId="0" borderId="0" xfId="56" applyFont="1" applyFill="1" applyBorder="1" applyProtection="1">
      <alignment/>
      <protection/>
    </xf>
    <xf numFmtId="40" fontId="18" fillId="0" borderId="0" xfId="56" applyNumberFormat="1" applyFont="1" applyFill="1" applyBorder="1" applyAlignment="1" applyProtection="1">
      <alignment horizontal="right"/>
      <protection/>
    </xf>
    <xf numFmtId="166" fontId="18" fillId="0" borderId="0" xfId="56" applyNumberFormat="1" applyFont="1" applyFill="1" applyBorder="1" applyAlignment="1" applyProtection="1">
      <alignment horizontal="right"/>
      <protection/>
    </xf>
    <xf numFmtId="0" fontId="20" fillId="0" borderId="0" xfId="56" applyFont="1" applyFill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0" xfId="56" applyFont="1" applyFill="1" applyAlignment="1">
      <alignment horizontal="center"/>
      <protection/>
    </xf>
    <xf numFmtId="40" fontId="4" fillId="0" borderId="14" xfId="56" applyNumberFormat="1" applyFont="1" applyFill="1" applyBorder="1" applyAlignment="1" applyProtection="1">
      <alignment wrapText="1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2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2" fillId="0" borderId="0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 horizontal="left" vertical="center" wrapText="1"/>
      <protection locked="0"/>
    </xf>
    <xf numFmtId="0" fontId="10" fillId="0" borderId="15" xfId="56" applyFont="1" applyFill="1" applyBorder="1" applyAlignment="1" applyProtection="1">
      <alignment horizontal="center" vertical="center"/>
      <protection locked="0"/>
    </xf>
    <xf numFmtId="49" fontId="10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5" xfId="56" applyNumberFormat="1" applyFont="1" applyFill="1" applyBorder="1" applyAlignment="1" applyProtection="1">
      <alignment vertical="center" wrapText="1"/>
      <protection locked="0"/>
    </xf>
    <xf numFmtId="40" fontId="12" fillId="0" borderId="15" xfId="56" applyNumberFormat="1" applyFont="1" applyFill="1" applyBorder="1" applyAlignment="1" applyProtection="1">
      <alignment vertical="center" wrapText="1"/>
      <protection/>
    </xf>
    <xf numFmtId="40" fontId="9" fillId="0" borderId="17" xfId="56" applyNumberFormat="1" applyFont="1" applyFill="1" applyBorder="1" applyAlignment="1" applyProtection="1">
      <alignment vertical="center" wrapText="1"/>
      <protection locked="0"/>
    </xf>
    <xf numFmtId="40" fontId="12" fillId="0" borderId="13" xfId="56" applyNumberFormat="1" applyFont="1" applyFill="1" applyBorder="1" applyAlignment="1" applyProtection="1">
      <alignment vertical="center" wrapText="1"/>
      <protection/>
    </xf>
    <xf numFmtId="40" fontId="9" fillId="0" borderId="13" xfId="56" applyNumberFormat="1" applyFont="1" applyFill="1" applyBorder="1" applyAlignment="1" applyProtection="1">
      <alignment vertical="center" wrapText="1"/>
      <protection locked="0"/>
    </xf>
    <xf numFmtId="40" fontId="9" fillId="0" borderId="18" xfId="56" applyNumberFormat="1" applyFont="1" applyFill="1" applyBorder="1" applyAlignment="1" applyProtection="1">
      <alignment vertical="center" wrapText="1"/>
      <protection locked="0"/>
    </xf>
    <xf numFmtId="2" fontId="5" fillId="0" borderId="13" xfId="56" applyNumberFormat="1" applyFont="1" applyFill="1" applyBorder="1" applyAlignment="1" applyProtection="1">
      <alignment vertical="center"/>
      <protection locked="0"/>
    </xf>
    <xf numFmtId="0" fontId="22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2" fontId="5" fillId="0" borderId="15" xfId="56" applyNumberFormat="1" applyFont="1" applyFill="1" applyBorder="1" applyAlignment="1" applyProtection="1">
      <alignment vertical="center"/>
      <protection locked="0"/>
    </xf>
    <xf numFmtId="40" fontId="12" fillId="0" borderId="17" xfId="56" applyNumberFormat="1" applyFont="1" applyFill="1" applyBorder="1" applyAlignment="1" applyProtection="1">
      <alignment vertical="center" wrapText="1"/>
      <protection/>
    </xf>
    <xf numFmtId="49" fontId="12" fillId="0" borderId="16" xfId="56" applyNumberFormat="1" applyFont="1" applyFill="1" applyBorder="1" applyAlignment="1" applyProtection="1">
      <alignment horizontal="center" vertical="center"/>
      <protection/>
    </xf>
    <xf numFmtId="0" fontId="12" fillId="0" borderId="15" xfId="56" applyFont="1" applyFill="1" applyBorder="1" applyAlignment="1" applyProtection="1">
      <alignment horizontal="left" vertical="center" wrapText="1"/>
      <protection locked="0"/>
    </xf>
    <xf numFmtId="0" fontId="12" fillId="0" borderId="15" xfId="56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/>
      <protection/>
    </xf>
    <xf numFmtId="4" fontId="5" fillId="0" borderId="0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Protection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18" fillId="0" borderId="0" xfId="56" applyFont="1" applyFill="1" applyBorder="1" applyAlignment="1" applyProtection="1">
      <alignment horizontal="left" vertical="center"/>
      <protection/>
    </xf>
    <xf numFmtId="166" fontId="21" fillId="0" borderId="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12" fillId="0" borderId="15" xfId="56" applyFont="1" applyFill="1" applyBorder="1" applyAlignment="1" applyProtection="1">
      <alignment horizontal="left" vertical="top" wrapText="1"/>
      <protection locked="0"/>
    </xf>
    <xf numFmtId="0" fontId="12" fillId="0" borderId="15" xfId="56" applyFont="1" applyFill="1" applyBorder="1" applyAlignment="1" applyProtection="1">
      <alignment horizontal="center"/>
      <protection locked="0"/>
    </xf>
    <xf numFmtId="40" fontId="12" fillId="0" borderId="15" xfId="56" applyNumberFormat="1" applyFont="1" applyFill="1" applyBorder="1" applyAlignment="1" applyProtection="1">
      <alignment horizontal="right" wrapText="1"/>
      <protection/>
    </xf>
    <xf numFmtId="40" fontId="12" fillId="0" borderId="17" xfId="56" applyNumberFormat="1" applyFont="1" applyFill="1" applyBorder="1" applyAlignment="1" applyProtection="1">
      <alignment horizontal="right" wrapText="1"/>
      <protection/>
    </xf>
    <xf numFmtId="0" fontId="22" fillId="0" borderId="0" xfId="56" applyFont="1" applyFill="1">
      <alignment/>
      <protection/>
    </xf>
    <xf numFmtId="40" fontId="9" fillId="0" borderId="15" xfId="56" applyNumberFormat="1" applyFont="1" applyFill="1" applyBorder="1" applyAlignment="1" applyProtection="1">
      <alignment horizontal="right" wrapText="1"/>
      <protection locked="0"/>
    </xf>
    <xf numFmtId="40" fontId="4" fillId="0" borderId="19" xfId="5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49" fontId="12" fillId="0" borderId="20" xfId="56" applyNumberFormat="1" applyFont="1" applyFill="1" applyBorder="1" applyAlignment="1" applyProtection="1">
      <alignment horizontal="center" vertical="center"/>
      <protection/>
    </xf>
    <xf numFmtId="0" fontId="12" fillId="0" borderId="21" xfId="56" applyFont="1" applyFill="1" applyBorder="1" applyAlignment="1" applyProtection="1">
      <alignment horizontal="left" vertical="center" wrapText="1"/>
      <protection locked="0"/>
    </xf>
    <xf numFmtId="0" fontId="12" fillId="0" borderId="21" xfId="56" applyFont="1" applyFill="1" applyBorder="1" applyAlignment="1" applyProtection="1">
      <alignment horizontal="center" vertical="center"/>
      <protection locked="0"/>
    </xf>
    <xf numFmtId="40" fontId="12" fillId="0" borderId="21" xfId="56" applyNumberFormat="1" applyFont="1" applyFill="1" applyBorder="1" applyAlignment="1" applyProtection="1">
      <alignment vertical="center" wrapText="1"/>
      <protection/>
    </xf>
    <xf numFmtId="40" fontId="9" fillId="0" borderId="21" xfId="56" applyNumberFormat="1" applyFont="1" applyFill="1" applyBorder="1" applyAlignment="1" applyProtection="1">
      <alignment vertical="center" wrapText="1"/>
      <protection locked="0"/>
    </xf>
    <xf numFmtId="40" fontId="9" fillId="0" borderId="22" xfId="56" applyNumberFormat="1" applyFont="1" applyFill="1" applyBorder="1" applyAlignment="1" applyProtection="1">
      <alignment vertical="center" wrapText="1"/>
      <protection locked="0"/>
    </xf>
    <xf numFmtId="40" fontId="12" fillId="0" borderId="22" xfId="56" applyNumberFormat="1" applyFont="1" applyFill="1" applyBorder="1" applyAlignment="1" applyProtection="1">
      <alignment vertical="center" wrapText="1"/>
      <protection/>
    </xf>
    <xf numFmtId="40" fontId="12" fillId="0" borderId="23" xfId="56" applyNumberFormat="1" applyFont="1" applyFill="1" applyBorder="1" applyAlignment="1" applyProtection="1">
      <alignment vertical="center" wrapText="1"/>
      <protection/>
    </xf>
    <xf numFmtId="40" fontId="12" fillId="0" borderId="15" xfId="56" applyNumberFormat="1" applyFont="1" applyFill="1" applyBorder="1" applyAlignment="1" applyProtection="1">
      <alignment horizontal="right" vertical="center" wrapText="1"/>
      <protection/>
    </xf>
    <xf numFmtId="40" fontId="9" fillId="0" borderId="15" xfId="56" applyNumberFormat="1" applyFont="1" applyFill="1" applyBorder="1" applyAlignment="1" applyProtection="1">
      <alignment horizontal="right" vertical="center" wrapText="1"/>
      <protection locked="0"/>
    </xf>
    <xf numFmtId="40" fontId="9" fillId="0" borderId="17" xfId="56" applyNumberFormat="1" applyFont="1" applyFill="1" applyBorder="1" applyAlignment="1" applyProtection="1">
      <alignment horizontal="right" vertical="center" wrapText="1"/>
      <protection locked="0"/>
    </xf>
    <xf numFmtId="2" fontId="5" fillId="0" borderId="15" xfId="56" applyNumberFormat="1" applyFont="1" applyFill="1" applyBorder="1" applyAlignment="1" applyProtection="1">
      <alignment horizontal="right" vertical="center"/>
      <protection locked="0"/>
    </xf>
    <xf numFmtId="40" fontId="10" fillId="0" borderId="15" xfId="56" applyNumberFormat="1" applyFont="1" applyFill="1" applyBorder="1" applyAlignment="1" applyProtection="1">
      <alignment horizontal="right" vertical="center" wrapText="1"/>
      <protection/>
    </xf>
    <xf numFmtId="49" fontId="4" fillId="0" borderId="0" xfId="56" applyNumberFormat="1" applyFont="1" applyFill="1" applyBorder="1" applyAlignment="1" applyProtection="1">
      <alignment horizontal="center" wrapText="1"/>
      <protection/>
    </xf>
    <xf numFmtId="40" fontId="12" fillId="0" borderId="21" xfId="56" applyNumberFormat="1" applyFont="1" applyFill="1" applyBorder="1" applyAlignment="1" applyProtection="1">
      <alignment horizontal="right" vertical="center" wrapText="1"/>
      <protection/>
    </xf>
    <xf numFmtId="0" fontId="62" fillId="0" borderId="0" xfId="56" applyFont="1" applyFill="1">
      <alignment/>
      <protection/>
    </xf>
    <xf numFmtId="49" fontId="12" fillId="0" borderId="16" xfId="56" applyNumberFormat="1" applyFont="1" applyFill="1" applyBorder="1" applyAlignment="1" applyProtection="1">
      <alignment horizontal="center" vertical="top"/>
      <protection/>
    </xf>
    <xf numFmtId="40" fontId="9" fillId="0" borderId="15" xfId="56" applyNumberFormat="1" applyFont="1" applyFill="1" applyBorder="1" applyAlignment="1" applyProtection="1">
      <alignment wrapText="1"/>
      <protection locked="0"/>
    </xf>
    <xf numFmtId="40" fontId="12" fillId="0" borderId="15" xfId="56" applyNumberFormat="1" applyFont="1" applyFill="1" applyBorder="1" applyAlignment="1" applyProtection="1">
      <alignment wrapText="1"/>
      <protection/>
    </xf>
    <xf numFmtId="40" fontId="12" fillId="0" borderId="17" xfId="56" applyNumberFormat="1" applyFont="1" applyFill="1" applyBorder="1" applyAlignment="1" applyProtection="1">
      <alignment wrapText="1"/>
      <protection/>
    </xf>
    <xf numFmtId="0" fontId="15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/>
      <protection/>
    </xf>
    <xf numFmtId="2" fontId="4" fillId="0" borderId="0" xfId="56" applyNumberFormat="1" applyFont="1" applyFill="1" applyBorder="1" applyAlignment="1" applyProtection="1">
      <alignment/>
      <protection/>
    </xf>
    <xf numFmtId="165" fontId="4" fillId="0" borderId="0" xfId="56" applyNumberFormat="1" applyFont="1" applyFill="1" applyBorder="1" applyAlignment="1" applyProtection="1">
      <alignment/>
      <protection/>
    </xf>
    <xf numFmtId="0" fontId="2" fillId="0" borderId="0" xfId="56" applyFont="1" applyFill="1" applyAlignment="1">
      <alignment/>
      <protection/>
    </xf>
    <xf numFmtId="165" fontId="4" fillId="0" borderId="0" xfId="56" applyNumberFormat="1" applyFont="1" applyFill="1" applyBorder="1" applyAlignment="1">
      <alignment horizontal="left" wrapText="1"/>
      <protection/>
    </xf>
    <xf numFmtId="0" fontId="6" fillId="0" borderId="0" xfId="56" applyFont="1" applyFill="1" applyAlignment="1">
      <alignment horizontal="right"/>
      <protection/>
    </xf>
    <xf numFmtId="2" fontId="12" fillId="0" borderId="21" xfId="56" applyNumberFormat="1" applyFont="1" applyFill="1" applyBorder="1" applyAlignment="1" applyProtection="1">
      <alignment horizontal="right" vertical="center"/>
      <protection locked="0"/>
    </xf>
    <xf numFmtId="40" fontId="9" fillId="0" borderId="21" xfId="56" applyNumberFormat="1" applyFont="1" applyFill="1" applyBorder="1" applyAlignment="1" applyProtection="1">
      <alignment horizontal="right" vertical="center" wrapText="1"/>
      <protection locked="0"/>
    </xf>
    <xf numFmtId="40" fontId="12" fillId="0" borderId="22" xfId="56" applyNumberFormat="1" applyFont="1" applyFill="1" applyBorder="1" applyAlignment="1" applyProtection="1">
      <alignment horizontal="right" vertical="center" wrapText="1"/>
      <protection/>
    </xf>
    <xf numFmtId="40" fontId="12" fillId="0" borderId="23" xfId="56" applyNumberFormat="1" applyFont="1" applyFill="1" applyBorder="1" applyAlignment="1" applyProtection="1">
      <alignment horizontal="right" vertical="center" wrapText="1"/>
      <protection/>
    </xf>
    <xf numFmtId="0" fontId="12" fillId="0" borderId="15" xfId="56" applyFont="1" applyFill="1" applyBorder="1" applyAlignment="1" applyProtection="1">
      <alignment vertical="center" wrapText="1"/>
      <protection locked="0"/>
    </xf>
    <xf numFmtId="40" fontId="12" fillId="0" borderId="17" xfId="56" applyNumberFormat="1" applyFont="1" applyFill="1" applyBorder="1" applyAlignment="1" applyProtection="1">
      <alignment horizontal="right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left" vertical="center" wrapText="1"/>
      <protection locked="0"/>
    </xf>
    <xf numFmtId="0" fontId="10" fillId="0" borderId="21" xfId="56" applyFont="1" applyFill="1" applyBorder="1" applyAlignment="1" applyProtection="1">
      <alignment horizontal="center" vertical="center"/>
      <protection locked="0"/>
    </xf>
    <xf numFmtId="2" fontId="5" fillId="0" borderId="21" xfId="56" applyNumberFormat="1" applyFont="1" applyFill="1" applyBorder="1" applyAlignment="1" applyProtection="1">
      <alignment vertical="center"/>
      <protection locked="0"/>
    </xf>
    <xf numFmtId="40" fontId="9" fillId="0" borderId="23" xfId="56" applyNumberFormat="1" applyFont="1" applyFill="1" applyBorder="1" applyAlignment="1" applyProtection="1">
      <alignment vertical="center" wrapText="1"/>
      <protection locked="0"/>
    </xf>
    <xf numFmtId="165" fontId="23" fillId="0" borderId="0" xfId="56" applyNumberFormat="1" applyFont="1" applyFill="1" applyBorder="1" applyAlignment="1">
      <alignment horizontal="left" wrapText="1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0" fillId="0" borderId="0" xfId="56" applyFont="1" applyFill="1" applyAlignment="1">
      <alignment horizontal="center"/>
      <protection/>
    </xf>
    <xf numFmtId="182" fontId="21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>
      <alignment horizontal="left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2" fontId="4" fillId="0" borderId="24" xfId="56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center" vertical="center" wrapText="1"/>
      <protection/>
    </xf>
    <xf numFmtId="2" fontId="4" fillId="0" borderId="26" xfId="56" applyNumberFormat="1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17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0" xfId="56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забор дизайнеров (128+64м)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5"/>
  <sheetViews>
    <sheetView showGridLines="0" tabSelected="1" zoomScale="85" zoomScaleNormal="85" zoomScaleSheetLayoutView="70" zoomScalePageLayoutView="90" workbookViewId="0" topLeftCell="A1">
      <selection activeCell="B86" sqref="B86"/>
    </sheetView>
  </sheetViews>
  <sheetFormatPr defaultColWidth="15.28125" defaultRowHeight="15"/>
  <cols>
    <col min="1" max="1" width="5.421875" style="41" customWidth="1"/>
    <col min="2" max="2" width="54.8515625" style="1" customWidth="1"/>
    <col min="3" max="3" width="9.8515625" style="41" customWidth="1"/>
    <col min="4" max="6" width="12.8515625" style="1" customWidth="1"/>
    <col min="7" max="7" width="13.7109375" style="1" customWidth="1"/>
    <col min="8" max="8" width="16.7109375" style="1" customWidth="1"/>
    <col min="9" max="9" width="17.421875" style="1" customWidth="1"/>
    <col min="10" max="10" width="13.7109375" style="127" customWidth="1"/>
    <col min="11" max="11" width="15.00390625" style="2" customWidth="1"/>
    <col min="12" max="180" width="9.140625" style="2" customWidth="1"/>
    <col min="181" max="181" width="6.00390625" style="2" customWidth="1"/>
    <col min="182" max="182" width="56.00390625" style="2" customWidth="1"/>
    <col min="183" max="183" width="8.7109375" style="2" customWidth="1"/>
    <col min="184" max="184" width="13.7109375" style="2" customWidth="1"/>
    <col min="185" max="185" width="14.57421875" style="2" customWidth="1"/>
    <col min="186" max="186" width="16.28125" style="2" customWidth="1"/>
    <col min="187" max="187" width="17.8515625" style="2" customWidth="1"/>
    <col min="188" max="188" width="17.28125" style="2" customWidth="1"/>
    <col min="189" max="189" width="18.421875" style="2" customWidth="1"/>
    <col min="190" max="190" width="12.140625" style="2" customWidth="1"/>
    <col min="191" max="191" width="13.7109375" style="2" customWidth="1"/>
    <col min="192" max="192" width="17.7109375" style="2" bestFit="1" customWidth="1"/>
    <col min="193" max="193" width="9.28125" style="2" bestFit="1" customWidth="1"/>
    <col min="194" max="194" width="13.421875" style="2" bestFit="1" customWidth="1"/>
    <col min="195" max="201" width="9.28125" style="2" customWidth="1"/>
    <col min="202" max="202" width="4.57421875" style="2" customWidth="1"/>
    <col min="203" max="203" width="61.57421875" style="2" customWidth="1"/>
    <col min="204" max="204" width="7.8515625" style="2" customWidth="1"/>
    <col min="205" max="205" width="11.140625" style="2" customWidth="1"/>
    <col min="206" max="206" width="12.421875" style="2" customWidth="1"/>
    <col min="207" max="207" width="12.28125" style="2" customWidth="1"/>
    <col min="208" max="16384" width="15.28125" style="2" customWidth="1"/>
  </cols>
  <sheetData>
    <row r="1" ht="15.75">
      <c r="I1" s="113" t="s">
        <v>100</v>
      </c>
    </row>
    <row r="2" spans="1:9" ht="35.25" customHeight="1">
      <c r="A2" s="131" t="s">
        <v>101</v>
      </c>
      <c r="B2" s="131"/>
      <c r="C2" s="131"/>
      <c r="D2" s="131"/>
      <c r="E2" s="131"/>
      <c r="F2" s="131"/>
      <c r="G2" s="131"/>
      <c r="H2" s="131"/>
      <c r="I2" s="131"/>
    </row>
    <row r="3" spans="1:9" ht="18.75" customHeight="1">
      <c r="A3" s="132"/>
      <c r="B3" s="132"/>
      <c r="C3" s="7"/>
      <c r="D3" s="3"/>
      <c r="E3" s="4"/>
      <c r="F3" s="5"/>
      <c r="G3" s="69" t="s">
        <v>28</v>
      </c>
      <c r="H3" s="70">
        <f>I99</f>
        <v>2343537.917049</v>
      </c>
      <c r="I3" s="126" t="s">
        <v>95</v>
      </c>
    </row>
    <row r="4" spans="1:9" ht="18" customHeight="1">
      <c r="A4" s="132"/>
      <c r="B4" s="132"/>
      <c r="C4" s="39"/>
      <c r="D4" s="38"/>
      <c r="E4" s="6" t="s">
        <v>0</v>
      </c>
      <c r="F4" s="7"/>
      <c r="G4" s="8" t="s">
        <v>20</v>
      </c>
      <c r="H4" s="9">
        <f>G19+G42+G49+G73+G79+G91</f>
        <v>1298614.3566</v>
      </c>
      <c r="I4" s="126" t="s">
        <v>95</v>
      </c>
    </row>
    <row r="5" spans="1:10" s="48" customFormat="1" ht="15.75" customHeight="1">
      <c r="A5" s="44"/>
      <c r="B5" s="11"/>
      <c r="C5" s="44"/>
      <c r="D5" s="45"/>
      <c r="E5" s="46"/>
      <c r="F5" s="47"/>
      <c r="G5" s="71" t="s">
        <v>1</v>
      </c>
      <c r="H5" s="72">
        <f>H19+H42+H49+H73+H79+H91</f>
        <v>962858.54</v>
      </c>
      <c r="I5" s="112" t="s">
        <v>95</v>
      </c>
      <c r="J5" s="128"/>
    </row>
    <row r="6" spans="1:9" ht="15.75" customHeight="1">
      <c r="A6" s="44"/>
      <c r="B6" s="11"/>
      <c r="C6" s="44"/>
      <c r="D6" s="45"/>
      <c r="E6" s="10"/>
      <c r="F6" s="12"/>
      <c r="G6" s="8"/>
      <c r="H6" s="9"/>
      <c r="I6" s="13"/>
    </row>
    <row r="7" spans="1:9" ht="32.25" customHeight="1">
      <c r="A7" s="133" t="s">
        <v>2</v>
      </c>
      <c r="B7" s="136" t="s">
        <v>3</v>
      </c>
      <c r="C7" s="133" t="s">
        <v>4</v>
      </c>
      <c r="D7" s="138" t="s">
        <v>5</v>
      </c>
      <c r="E7" s="141" t="s">
        <v>6</v>
      </c>
      <c r="F7" s="142"/>
      <c r="G7" s="141" t="s">
        <v>7</v>
      </c>
      <c r="H7" s="136"/>
      <c r="I7" s="142"/>
    </row>
    <row r="8" spans="1:9" ht="15.75" customHeight="1">
      <c r="A8" s="134"/>
      <c r="B8" s="137"/>
      <c r="C8" s="134"/>
      <c r="D8" s="139"/>
      <c r="E8" s="143" t="s">
        <v>8</v>
      </c>
      <c r="F8" s="143" t="s">
        <v>9</v>
      </c>
      <c r="G8" s="143" t="s">
        <v>8</v>
      </c>
      <c r="H8" s="143" t="s">
        <v>10</v>
      </c>
      <c r="I8" s="133" t="s">
        <v>11</v>
      </c>
    </row>
    <row r="9" spans="1:9" ht="18" customHeight="1">
      <c r="A9" s="135"/>
      <c r="B9" s="137"/>
      <c r="C9" s="135"/>
      <c r="D9" s="140"/>
      <c r="E9" s="143"/>
      <c r="F9" s="143"/>
      <c r="G9" s="143"/>
      <c r="H9" s="143"/>
      <c r="I9" s="144" t="s">
        <v>11</v>
      </c>
    </row>
    <row r="10" spans="1:9" ht="15.75">
      <c r="A10" s="14">
        <v>1</v>
      </c>
      <c r="B10" s="15">
        <v>2</v>
      </c>
      <c r="C10" s="14">
        <v>3</v>
      </c>
      <c r="D10" s="16">
        <v>4</v>
      </c>
      <c r="E10" s="14">
        <v>5</v>
      </c>
      <c r="F10" s="16">
        <v>6</v>
      </c>
      <c r="G10" s="14">
        <v>7</v>
      </c>
      <c r="H10" s="16">
        <v>8</v>
      </c>
      <c r="I10" s="14">
        <v>9</v>
      </c>
    </row>
    <row r="11" spans="1:9" ht="15.75">
      <c r="A11" s="44"/>
      <c r="B11" s="74"/>
      <c r="C11" s="44"/>
      <c r="D11" s="75"/>
      <c r="E11" s="44"/>
      <c r="F11" s="75"/>
      <c r="G11" s="44"/>
      <c r="H11" s="75"/>
      <c r="I11" s="44"/>
    </row>
    <row r="12" spans="1:9" ht="15.75">
      <c r="A12" s="40">
        <v>1</v>
      </c>
      <c r="B12" s="49" t="s">
        <v>56</v>
      </c>
      <c r="C12" s="50"/>
      <c r="D12" s="51"/>
      <c r="E12" s="51"/>
      <c r="F12" s="51"/>
      <c r="G12" s="51"/>
      <c r="H12" s="51"/>
      <c r="I12" s="51"/>
    </row>
    <row r="13" spans="1:9" s="27" customFormat="1" ht="15.75">
      <c r="A13" s="25" t="s">
        <v>12</v>
      </c>
      <c r="B13" s="28" t="s">
        <v>29</v>
      </c>
      <c r="C13" s="26" t="s">
        <v>14</v>
      </c>
      <c r="D13" s="61">
        <v>601.08</v>
      </c>
      <c r="E13" s="59">
        <v>72</v>
      </c>
      <c r="F13" s="58"/>
      <c r="G13" s="59">
        <f>ROUND(E13*D13,2)</f>
        <v>43277.76</v>
      </c>
      <c r="H13" s="58"/>
      <c r="I13" s="60">
        <f>G13</f>
        <v>43277.76</v>
      </c>
    </row>
    <row r="14" spans="1:9" s="27" customFormat="1" ht="15.75">
      <c r="A14" s="54" t="s">
        <v>13</v>
      </c>
      <c r="B14" s="52" t="s">
        <v>30</v>
      </c>
      <c r="C14" s="53" t="s">
        <v>14</v>
      </c>
      <c r="D14" s="64">
        <v>6.6</v>
      </c>
      <c r="E14" s="55">
        <v>640</v>
      </c>
      <c r="F14" s="56"/>
      <c r="G14" s="55">
        <f>ROUND(E14*D14,2)</f>
        <v>4224</v>
      </c>
      <c r="H14" s="56"/>
      <c r="I14" s="57">
        <f>G14</f>
        <v>4224</v>
      </c>
    </row>
    <row r="15" spans="1:11" s="63" customFormat="1" ht="15.75">
      <c r="A15" s="54" t="s">
        <v>21</v>
      </c>
      <c r="B15" s="52" t="s">
        <v>57</v>
      </c>
      <c r="C15" s="53" t="s">
        <v>14</v>
      </c>
      <c r="D15" s="64">
        <v>665.53</v>
      </c>
      <c r="E15" s="96">
        <v>32</v>
      </c>
      <c r="F15" s="96"/>
      <c r="G15" s="96">
        <f>ROUND(E15*D15,2)</f>
        <v>21296.96</v>
      </c>
      <c r="H15" s="99"/>
      <c r="I15" s="97">
        <f>G15</f>
        <v>21296.96</v>
      </c>
      <c r="J15" s="27"/>
      <c r="K15" s="27"/>
    </row>
    <row r="16" spans="1:11" s="63" customFormat="1" ht="15.75">
      <c r="A16" s="54" t="s">
        <v>22</v>
      </c>
      <c r="B16" s="52" t="s">
        <v>19</v>
      </c>
      <c r="C16" s="53" t="s">
        <v>17</v>
      </c>
      <c r="D16" s="98">
        <v>56</v>
      </c>
      <c r="E16" s="96">
        <v>640</v>
      </c>
      <c r="F16" s="96"/>
      <c r="G16" s="96">
        <f>ROUND(E16*D16,2)</f>
        <v>35840</v>
      </c>
      <c r="H16" s="99"/>
      <c r="I16" s="97">
        <f>G16</f>
        <v>35840</v>
      </c>
      <c r="J16" s="27"/>
      <c r="K16" s="27"/>
    </row>
    <row r="17" spans="1:11" s="63" customFormat="1" ht="15.75">
      <c r="A17" s="66" t="s">
        <v>36</v>
      </c>
      <c r="B17" s="67" t="s">
        <v>18</v>
      </c>
      <c r="C17" s="68" t="s">
        <v>15</v>
      </c>
      <c r="D17" s="95">
        <v>1000</v>
      </c>
      <c r="E17" s="55"/>
      <c r="F17" s="56">
        <v>7</v>
      </c>
      <c r="G17" s="55"/>
      <c r="H17" s="56">
        <f>F17*D17</f>
        <v>7000</v>
      </c>
      <c r="I17" s="65">
        <f>H17+G17</f>
        <v>7000</v>
      </c>
      <c r="J17" s="27"/>
      <c r="K17" s="27"/>
    </row>
    <row r="18" spans="1:13" s="63" customFormat="1" ht="16.5" thickBot="1">
      <c r="A18" s="87" t="s">
        <v>37</v>
      </c>
      <c r="B18" s="88" t="s">
        <v>58</v>
      </c>
      <c r="C18" s="89" t="s">
        <v>15</v>
      </c>
      <c r="D18" s="114">
        <v>5</v>
      </c>
      <c r="E18" s="115"/>
      <c r="F18" s="101">
        <v>3200</v>
      </c>
      <c r="G18" s="116"/>
      <c r="H18" s="116">
        <f>ROUND(F18*D18,2)</f>
        <v>16000</v>
      </c>
      <c r="I18" s="117">
        <f>H18</f>
        <v>16000</v>
      </c>
      <c r="J18" s="27"/>
      <c r="K18" s="27"/>
      <c r="L18" s="62"/>
      <c r="M18" s="62"/>
    </row>
    <row r="19" spans="1:11" ht="16.5" thickBot="1">
      <c r="A19" s="145" t="s">
        <v>16</v>
      </c>
      <c r="B19" s="145"/>
      <c r="C19" s="40"/>
      <c r="D19" s="18"/>
      <c r="E19" s="19"/>
      <c r="F19" s="19"/>
      <c r="G19" s="42">
        <f>SUM(G13:G18)</f>
        <v>104638.72</v>
      </c>
      <c r="H19" s="42">
        <f>SUM(H13:H18)</f>
        <v>23000</v>
      </c>
      <c r="I19" s="85">
        <f>SUM(I13:I18)</f>
        <v>127638.72</v>
      </c>
      <c r="J19" s="27"/>
      <c r="K19" s="27"/>
    </row>
    <row r="20" spans="1:11" ht="16.5" customHeight="1">
      <c r="A20" s="43"/>
      <c r="B20" s="73"/>
      <c r="C20" s="40"/>
      <c r="D20" s="18"/>
      <c r="E20" s="19"/>
      <c r="F20" s="19"/>
      <c r="G20" s="20"/>
      <c r="H20" s="20"/>
      <c r="I20" s="20"/>
      <c r="J20" s="27"/>
      <c r="K20" s="27"/>
    </row>
    <row r="21" spans="1:11" ht="15.75">
      <c r="A21" s="40">
        <v>2</v>
      </c>
      <c r="B21" s="49" t="s">
        <v>55</v>
      </c>
      <c r="C21" s="50"/>
      <c r="D21" s="51"/>
      <c r="E21" s="51"/>
      <c r="F21" s="51"/>
      <c r="G21" s="51"/>
      <c r="H21" s="51"/>
      <c r="I21" s="51"/>
      <c r="J21" s="27"/>
      <c r="K21" s="27"/>
    </row>
    <row r="22" spans="1:11" s="63" customFormat="1" ht="31.5">
      <c r="A22" s="25" t="s">
        <v>12</v>
      </c>
      <c r="B22" s="28" t="s">
        <v>65</v>
      </c>
      <c r="C22" s="26" t="s">
        <v>14</v>
      </c>
      <c r="D22" s="61">
        <v>217.28</v>
      </c>
      <c r="E22" s="59">
        <v>656</v>
      </c>
      <c r="F22" s="58"/>
      <c r="G22" s="59">
        <f>E22*D22</f>
        <v>142535.68</v>
      </c>
      <c r="H22" s="58"/>
      <c r="I22" s="60">
        <f>G22</f>
        <v>142535.68</v>
      </c>
      <c r="J22" s="27"/>
      <c r="K22" s="27"/>
    </row>
    <row r="23" spans="1:11" s="63" customFormat="1" ht="15.75">
      <c r="A23" s="66" t="s">
        <v>48</v>
      </c>
      <c r="B23" s="67" t="s">
        <v>96</v>
      </c>
      <c r="C23" s="68" t="s">
        <v>15</v>
      </c>
      <c r="D23" s="56">
        <v>158</v>
      </c>
      <c r="E23" s="55"/>
      <c r="F23" s="56">
        <v>280</v>
      </c>
      <c r="G23" s="55"/>
      <c r="H23" s="56">
        <f aca="true" t="shared" si="0" ref="H23:H29">F23*D23</f>
        <v>44240</v>
      </c>
      <c r="I23" s="65">
        <f aca="true" t="shared" si="1" ref="I23:I29">H23</f>
        <v>44240</v>
      </c>
      <c r="J23" s="27"/>
      <c r="K23" s="27"/>
    </row>
    <row r="24" spans="1:11" s="63" customFormat="1" ht="15.75">
      <c r="A24" s="66" t="s">
        <v>49</v>
      </c>
      <c r="B24" s="67" t="s">
        <v>60</v>
      </c>
      <c r="C24" s="68" t="s">
        <v>32</v>
      </c>
      <c r="D24" s="56">
        <v>12</v>
      </c>
      <c r="E24" s="55"/>
      <c r="F24" s="56">
        <v>108</v>
      </c>
      <c r="G24" s="55"/>
      <c r="H24" s="56">
        <f t="shared" si="0"/>
        <v>1296</v>
      </c>
      <c r="I24" s="65">
        <f t="shared" si="1"/>
        <v>1296</v>
      </c>
      <c r="J24" s="27"/>
      <c r="K24" s="27"/>
    </row>
    <row r="25" spans="1:11" s="63" customFormat="1" ht="15.75">
      <c r="A25" s="66" t="s">
        <v>50</v>
      </c>
      <c r="B25" s="67" t="s">
        <v>66</v>
      </c>
      <c r="C25" s="68" t="s">
        <v>32</v>
      </c>
      <c r="D25" s="56">
        <v>12</v>
      </c>
      <c r="E25" s="55"/>
      <c r="F25" s="56">
        <v>108</v>
      </c>
      <c r="G25" s="55"/>
      <c r="H25" s="56">
        <f>F25*D25</f>
        <v>1296</v>
      </c>
      <c r="I25" s="65">
        <f>H25</f>
        <v>1296</v>
      </c>
      <c r="J25" s="27"/>
      <c r="K25" s="27"/>
    </row>
    <row r="26" spans="1:11" s="63" customFormat="1" ht="15.75">
      <c r="A26" s="66" t="s">
        <v>51</v>
      </c>
      <c r="B26" s="67" t="s">
        <v>39</v>
      </c>
      <c r="C26" s="68" t="s">
        <v>15</v>
      </c>
      <c r="D26" s="56">
        <v>425</v>
      </c>
      <c r="E26" s="55"/>
      <c r="F26" s="56">
        <v>0.8</v>
      </c>
      <c r="G26" s="55"/>
      <c r="H26" s="56">
        <f t="shared" si="0"/>
        <v>340</v>
      </c>
      <c r="I26" s="65">
        <f t="shared" si="1"/>
        <v>340</v>
      </c>
      <c r="J26" s="27"/>
      <c r="K26" s="27"/>
    </row>
    <row r="27" spans="1:11" s="63" customFormat="1" ht="15.75">
      <c r="A27" s="66" t="s">
        <v>52</v>
      </c>
      <c r="B27" s="67" t="s">
        <v>40</v>
      </c>
      <c r="C27" s="68" t="s">
        <v>35</v>
      </c>
      <c r="D27" s="56">
        <v>170</v>
      </c>
      <c r="E27" s="55"/>
      <c r="F27" s="56">
        <v>28</v>
      </c>
      <c r="G27" s="55"/>
      <c r="H27" s="56">
        <f t="shared" si="0"/>
        <v>4760</v>
      </c>
      <c r="I27" s="65">
        <f t="shared" si="1"/>
        <v>4760</v>
      </c>
      <c r="J27" s="27"/>
      <c r="K27" s="27"/>
    </row>
    <row r="28" spans="1:11" s="63" customFormat="1" ht="15.75">
      <c r="A28" s="66" t="s">
        <v>62</v>
      </c>
      <c r="B28" s="67" t="s">
        <v>34</v>
      </c>
      <c r="C28" s="68" t="s">
        <v>35</v>
      </c>
      <c r="D28" s="56">
        <v>500</v>
      </c>
      <c r="E28" s="55"/>
      <c r="F28" s="56">
        <v>28</v>
      </c>
      <c r="G28" s="55"/>
      <c r="H28" s="56">
        <f t="shared" si="0"/>
        <v>14000</v>
      </c>
      <c r="I28" s="65">
        <f t="shared" si="1"/>
        <v>14000</v>
      </c>
      <c r="J28" s="27"/>
      <c r="K28" s="27"/>
    </row>
    <row r="29" spans="1:11" ht="31.5">
      <c r="A29" s="66" t="s">
        <v>63</v>
      </c>
      <c r="B29" s="67" t="s">
        <v>61</v>
      </c>
      <c r="C29" s="68" t="s">
        <v>15</v>
      </c>
      <c r="D29" s="56">
        <v>4</v>
      </c>
      <c r="E29" s="55"/>
      <c r="F29" s="56">
        <v>280</v>
      </c>
      <c r="G29" s="55"/>
      <c r="H29" s="56">
        <f t="shared" si="0"/>
        <v>1120</v>
      </c>
      <c r="I29" s="65">
        <f t="shared" si="1"/>
        <v>1120</v>
      </c>
      <c r="J29" s="27"/>
      <c r="K29" s="27"/>
    </row>
    <row r="30" spans="1:9" s="27" customFormat="1" ht="31.5">
      <c r="A30" s="54" t="s">
        <v>13</v>
      </c>
      <c r="B30" s="52" t="s">
        <v>64</v>
      </c>
      <c r="C30" s="53" t="s">
        <v>15</v>
      </c>
      <c r="D30" s="64">
        <v>9</v>
      </c>
      <c r="E30" s="55">
        <v>440</v>
      </c>
      <c r="F30" s="56"/>
      <c r="G30" s="55">
        <f>ROUND(E30*D30,2)</f>
        <v>3960</v>
      </c>
      <c r="H30" s="56"/>
      <c r="I30" s="57">
        <f>G30</f>
        <v>3960</v>
      </c>
    </row>
    <row r="31" spans="1:11" s="63" customFormat="1" ht="15.75">
      <c r="A31" s="66" t="s">
        <v>38</v>
      </c>
      <c r="B31" s="67" t="s">
        <v>60</v>
      </c>
      <c r="C31" s="68" t="s">
        <v>32</v>
      </c>
      <c r="D31" s="56">
        <v>0.5</v>
      </c>
      <c r="E31" s="55"/>
      <c r="F31" s="56">
        <v>108</v>
      </c>
      <c r="G31" s="55"/>
      <c r="H31" s="56">
        <f>F31*D31</f>
        <v>54</v>
      </c>
      <c r="I31" s="65">
        <f>H31</f>
        <v>54</v>
      </c>
      <c r="J31" s="27"/>
      <c r="K31" s="27"/>
    </row>
    <row r="32" spans="1:11" s="63" customFormat="1" ht="15.75">
      <c r="A32" s="66" t="s">
        <v>59</v>
      </c>
      <c r="B32" s="67" t="s">
        <v>34</v>
      </c>
      <c r="C32" s="68" t="s">
        <v>35</v>
      </c>
      <c r="D32" s="56">
        <v>67</v>
      </c>
      <c r="E32" s="55"/>
      <c r="F32" s="56">
        <v>28</v>
      </c>
      <c r="G32" s="55"/>
      <c r="H32" s="56">
        <f>F32*D32</f>
        <v>1876</v>
      </c>
      <c r="I32" s="65">
        <f>H32</f>
        <v>1876</v>
      </c>
      <c r="J32" s="27"/>
      <c r="K32" s="27"/>
    </row>
    <row r="33" spans="1:11" s="63" customFormat="1" ht="31.5">
      <c r="A33" s="54" t="s">
        <v>21</v>
      </c>
      <c r="B33" s="52" t="s">
        <v>43</v>
      </c>
      <c r="C33" s="53" t="s">
        <v>14</v>
      </c>
      <c r="D33" s="64">
        <v>801.08</v>
      </c>
      <c r="E33" s="55">
        <v>32</v>
      </c>
      <c r="F33" s="56"/>
      <c r="G33" s="55">
        <f>E33*D33</f>
        <v>25634.56</v>
      </c>
      <c r="H33" s="56"/>
      <c r="I33" s="57">
        <f>G33</f>
        <v>25634.56</v>
      </c>
      <c r="J33" s="27"/>
      <c r="K33" s="27"/>
    </row>
    <row r="34" spans="1:9" s="27" customFormat="1" ht="15.75" collapsed="1">
      <c r="A34" s="66" t="s">
        <v>31</v>
      </c>
      <c r="B34" s="67" t="s">
        <v>68</v>
      </c>
      <c r="C34" s="68" t="s">
        <v>69</v>
      </c>
      <c r="D34" s="95">
        <v>33</v>
      </c>
      <c r="E34" s="55"/>
      <c r="F34" s="56">
        <v>204</v>
      </c>
      <c r="G34" s="55"/>
      <c r="H34" s="56">
        <f>F34*D34</f>
        <v>6732</v>
      </c>
      <c r="I34" s="65">
        <f>H34</f>
        <v>6732</v>
      </c>
    </row>
    <row r="35" spans="1:11" s="63" customFormat="1" ht="15.75">
      <c r="A35" s="54" t="s">
        <v>22</v>
      </c>
      <c r="B35" s="52" t="s">
        <v>88</v>
      </c>
      <c r="C35" s="53" t="s">
        <v>14</v>
      </c>
      <c r="D35" s="64">
        <f>D33</f>
        <v>801.08</v>
      </c>
      <c r="E35" s="55">
        <v>232</v>
      </c>
      <c r="F35" s="56"/>
      <c r="G35" s="55">
        <f>E35*D35</f>
        <v>185850.56</v>
      </c>
      <c r="H35" s="56"/>
      <c r="I35" s="57">
        <f>G35</f>
        <v>185850.56</v>
      </c>
      <c r="J35" s="27"/>
      <c r="K35" s="27"/>
    </row>
    <row r="36" spans="1:11" s="63" customFormat="1" ht="15.75">
      <c r="A36" s="66" t="s">
        <v>36</v>
      </c>
      <c r="B36" s="67" t="s">
        <v>44</v>
      </c>
      <c r="C36" s="68" t="s">
        <v>32</v>
      </c>
      <c r="D36" s="56">
        <v>545</v>
      </c>
      <c r="E36" s="55"/>
      <c r="F36" s="56">
        <v>28</v>
      </c>
      <c r="G36" s="55"/>
      <c r="H36" s="56">
        <f>F36*D36</f>
        <v>15260</v>
      </c>
      <c r="I36" s="65">
        <f>H36</f>
        <v>15260</v>
      </c>
      <c r="J36" s="27"/>
      <c r="K36" s="27"/>
    </row>
    <row r="37" spans="1:11" s="63" customFormat="1" ht="15.75">
      <c r="A37" s="66" t="s">
        <v>37</v>
      </c>
      <c r="B37" s="67" t="s">
        <v>89</v>
      </c>
      <c r="C37" s="68" t="s">
        <v>67</v>
      </c>
      <c r="D37" s="95">
        <v>18</v>
      </c>
      <c r="E37" s="55"/>
      <c r="F37" s="56">
        <v>512</v>
      </c>
      <c r="G37" s="55"/>
      <c r="H37" s="56">
        <f>ROUND(F37*D37,2)</f>
        <v>9216</v>
      </c>
      <c r="I37" s="65">
        <f>H37</f>
        <v>9216</v>
      </c>
      <c r="J37" s="27"/>
      <c r="K37" s="27"/>
    </row>
    <row r="38" spans="1:11" s="63" customFormat="1" ht="31.5">
      <c r="A38" s="54" t="s">
        <v>23</v>
      </c>
      <c r="B38" s="52" t="s">
        <v>70</v>
      </c>
      <c r="C38" s="53" t="s">
        <v>14</v>
      </c>
      <c r="D38" s="64">
        <f>D35</f>
        <v>801.08</v>
      </c>
      <c r="E38" s="55">
        <v>112</v>
      </c>
      <c r="F38" s="56"/>
      <c r="G38" s="55">
        <f>E38*D38</f>
        <v>89720.96</v>
      </c>
      <c r="H38" s="56"/>
      <c r="I38" s="57">
        <f>G38</f>
        <v>89720.96</v>
      </c>
      <c r="J38" s="27"/>
      <c r="K38" s="27"/>
    </row>
    <row r="39" spans="1:11" s="63" customFormat="1" ht="47.25">
      <c r="A39" s="54" t="s">
        <v>126</v>
      </c>
      <c r="B39" s="52" t="s">
        <v>124</v>
      </c>
      <c r="C39" s="53" t="s">
        <v>14</v>
      </c>
      <c r="D39" s="64">
        <v>245</v>
      </c>
      <c r="E39" s="55">
        <v>200</v>
      </c>
      <c r="F39" s="56"/>
      <c r="G39" s="55">
        <f>E39*D39</f>
        <v>49000</v>
      </c>
      <c r="H39" s="56"/>
      <c r="I39" s="57">
        <f>G39</f>
        <v>49000</v>
      </c>
      <c r="J39" s="27"/>
      <c r="K39" s="27"/>
    </row>
    <row r="40" spans="1:11" s="63" customFormat="1" ht="15.75">
      <c r="A40" s="66" t="s">
        <v>127</v>
      </c>
      <c r="B40" s="67" t="s">
        <v>66</v>
      </c>
      <c r="C40" s="68" t="s">
        <v>32</v>
      </c>
      <c r="D40" s="56">
        <v>31.07</v>
      </c>
      <c r="E40" s="55"/>
      <c r="F40" s="56">
        <v>108</v>
      </c>
      <c r="G40" s="55"/>
      <c r="H40" s="56">
        <f>F40*D40</f>
        <v>3355.56</v>
      </c>
      <c r="I40" s="65">
        <f>H40</f>
        <v>3355.56</v>
      </c>
      <c r="J40" s="27"/>
      <c r="K40" s="27"/>
    </row>
    <row r="41" spans="1:11" s="63" customFormat="1" ht="16.5" thickBot="1">
      <c r="A41" s="87" t="s">
        <v>128</v>
      </c>
      <c r="B41" s="88" t="s">
        <v>125</v>
      </c>
      <c r="C41" s="89" t="s">
        <v>15</v>
      </c>
      <c r="D41" s="90">
        <v>31</v>
      </c>
      <c r="E41" s="91"/>
      <c r="F41" s="90">
        <v>280</v>
      </c>
      <c r="G41" s="92"/>
      <c r="H41" s="93">
        <f>F41*D41</f>
        <v>8680</v>
      </c>
      <c r="I41" s="94">
        <f>H41</f>
        <v>8680</v>
      </c>
      <c r="J41" s="27"/>
      <c r="K41" s="27"/>
    </row>
    <row r="42" spans="1:11" ht="16.5" thickBot="1">
      <c r="A42" s="145" t="s">
        <v>16</v>
      </c>
      <c r="B42" s="145"/>
      <c r="C42" s="40"/>
      <c r="D42" s="18"/>
      <c r="E42" s="19"/>
      <c r="F42" s="19"/>
      <c r="G42" s="42">
        <f>SUM(G22:G41)</f>
        <v>496701.76</v>
      </c>
      <c r="H42" s="42">
        <f>SUM(H22:H41)</f>
        <v>112225.56</v>
      </c>
      <c r="I42" s="85">
        <f>SUM(I22:I41)</f>
        <v>608927.3200000001</v>
      </c>
      <c r="J42" s="27"/>
      <c r="K42" s="27"/>
    </row>
    <row r="43" spans="1:11" ht="16.5" customHeight="1">
      <c r="A43" s="43"/>
      <c r="B43" s="73"/>
      <c r="C43" s="40"/>
      <c r="D43" s="18"/>
      <c r="E43" s="19"/>
      <c r="F43" s="19"/>
      <c r="G43" s="20"/>
      <c r="H43" s="20"/>
      <c r="I43" s="20"/>
      <c r="J43" s="27"/>
      <c r="K43" s="27"/>
    </row>
    <row r="44" spans="1:11" ht="15.75">
      <c r="A44" s="40">
        <v>3</v>
      </c>
      <c r="B44" s="49" t="s">
        <v>46</v>
      </c>
      <c r="C44" s="50"/>
      <c r="D44" s="51"/>
      <c r="E44" s="51"/>
      <c r="F44" s="51"/>
      <c r="G44" s="51"/>
      <c r="H44" s="51"/>
      <c r="I44" s="51"/>
      <c r="J44" s="27"/>
      <c r="K44" s="27"/>
    </row>
    <row r="45" spans="1:11" s="63" customFormat="1" ht="19.5" customHeight="1">
      <c r="A45" s="25" t="s">
        <v>12</v>
      </c>
      <c r="B45" s="28" t="s">
        <v>92</v>
      </c>
      <c r="C45" s="26" t="s">
        <v>14</v>
      </c>
      <c r="D45" s="61">
        <v>665.53</v>
      </c>
      <c r="E45" s="59">
        <v>272</v>
      </c>
      <c r="F45" s="58"/>
      <c r="G45" s="59">
        <f>E45*D45</f>
        <v>181024.16</v>
      </c>
      <c r="H45" s="58"/>
      <c r="I45" s="60">
        <f>G45</f>
        <v>181024.16</v>
      </c>
      <c r="J45" s="27"/>
      <c r="K45" s="27"/>
    </row>
    <row r="46" spans="1:11" s="63" customFormat="1" ht="31.5">
      <c r="A46" s="54" t="s">
        <v>13</v>
      </c>
      <c r="B46" s="52" t="s">
        <v>117</v>
      </c>
      <c r="C46" s="53" t="s">
        <v>35</v>
      </c>
      <c r="D46" s="64">
        <v>37.95</v>
      </c>
      <c r="E46" s="55">
        <v>256</v>
      </c>
      <c r="F46" s="56"/>
      <c r="G46" s="55">
        <f>E46*D46</f>
        <v>9715.2</v>
      </c>
      <c r="H46" s="56"/>
      <c r="I46" s="57">
        <f>G46</f>
        <v>9715.2</v>
      </c>
      <c r="J46" s="27"/>
      <c r="K46" s="27"/>
    </row>
    <row r="47" spans="1:11" s="63" customFormat="1" ht="15.75">
      <c r="A47" s="66" t="s">
        <v>38</v>
      </c>
      <c r="B47" s="67" t="s">
        <v>119</v>
      </c>
      <c r="C47" s="68" t="s">
        <v>14</v>
      </c>
      <c r="D47" s="56">
        <v>666</v>
      </c>
      <c r="E47" s="55"/>
      <c r="F47" s="56">
        <v>50.4</v>
      </c>
      <c r="G47" s="55"/>
      <c r="H47" s="56">
        <f>F47*D47</f>
        <v>33566.4</v>
      </c>
      <c r="I47" s="65">
        <f>H47</f>
        <v>33566.4</v>
      </c>
      <c r="J47" s="27"/>
      <c r="K47" s="27"/>
    </row>
    <row r="48" spans="1:11" s="63" customFormat="1" ht="16.5" thickBot="1">
      <c r="A48" s="87" t="s">
        <v>38</v>
      </c>
      <c r="B48" s="88" t="s">
        <v>118</v>
      </c>
      <c r="C48" s="89" t="s">
        <v>14</v>
      </c>
      <c r="D48" s="90">
        <v>666</v>
      </c>
      <c r="E48" s="91"/>
      <c r="F48" s="90">
        <v>168</v>
      </c>
      <c r="G48" s="92"/>
      <c r="H48" s="93">
        <f>F48*D48</f>
        <v>111888</v>
      </c>
      <c r="I48" s="94">
        <f>H48</f>
        <v>111888</v>
      </c>
      <c r="J48" s="27"/>
      <c r="K48" s="27"/>
    </row>
    <row r="49" spans="1:11" ht="16.5" thickBot="1">
      <c r="A49" s="145" t="s">
        <v>16</v>
      </c>
      <c r="B49" s="145"/>
      <c r="C49" s="40"/>
      <c r="D49" s="18"/>
      <c r="E49" s="19"/>
      <c r="F49" s="19"/>
      <c r="G49" s="42">
        <f>SUM(G45:G48)</f>
        <v>190739.36000000002</v>
      </c>
      <c r="H49" s="42">
        <f>SUM(H45:H48)</f>
        <v>145454.4</v>
      </c>
      <c r="I49" s="85">
        <f>SUM(I45:I48)</f>
        <v>336193.76</v>
      </c>
      <c r="J49" s="27"/>
      <c r="K49" s="27"/>
    </row>
    <row r="50" spans="1:11" ht="16.5" customHeight="1">
      <c r="A50" s="43"/>
      <c r="B50" s="73"/>
      <c r="C50" s="40"/>
      <c r="D50" s="18"/>
      <c r="E50" s="19"/>
      <c r="F50" s="19"/>
      <c r="G50" s="20"/>
      <c r="H50" s="20"/>
      <c r="I50" s="20"/>
      <c r="J50" s="27"/>
      <c r="K50" s="27"/>
    </row>
    <row r="51" spans="1:11" ht="15.75">
      <c r="A51" s="40">
        <v>4</v>
      </c>
      <c r="B51" s="49" t="s">
        <v>47</v>
      </c>
      <c r="C51" s="50"/>
      <c r="D51" s="51"/>
      <c r="E51" s="51"/>
      <c r="F51" s="51"/>
      <c r="G51" s="51"/>
      <c r="H51" s="51"/>
      <c r="I51" s="51"/>
      <c r="J51" s="27"/>
      <c r="K51" s="27"/>
    </row>
    <row r="52" spans="1:9" s="27" customFormat="1" ht="31.5">
      <c r="A52" s="25" t="s">
        <v>12</v>
      </c>
      <c r="B52" s="28" t="s">
        <v>97</v>
      </c>
      <c r="C52" s="26" t="s">
        <v>14</v>
      </c>
      <c r="D52" s="61">
        <v>665.53</v>
      </c>
      <c r="E52" s="59">
        <v>392</v>
      </c>
      <c r="F52" s="58"/>
      <c r="G52" s="59">
        <f>ROUND(E52*D52,2)</f>
        <v>260887.76</v>
      </c>
      <c r="H52" s="58"/>
      <c r="I52" s="60">
        <f>G52</f>
        <v>260887.76</v>
      </c>
    </row>
    <row r="53" spans="1:11" ht="15.75">
      <c r="A53" s="66" t="s">
        <v>48</v>
      </c>
      <c r="B53" s="118" t="s">
        <v>72</v>
      </c>
      <c r="C53" s="68" t="s">
        <v>69</v>
      </c>
      <c r="D53" s="56">
        <v>666</v>
      </c>
      <c r="E53" s="55"/>
      <c r="F53" s="56">
        <v>100</v>
      </c>
      <c r="G53" s="55"/>
      <c r="H53" s="56">
        <f aca="true" t="shared" si="2" ref="H53:H60">ROUND(F53*D53,2)</f>
        <v>66600</v>
      </c>
      <c r="I53" s="65">
        <f aca="true" t="shared" si="3" ref="I53:I60">H53</f>
        <v>66600</v>
      </c>
      <c r="J53" s="27"/>
      <c r="K53" s="27"/>
    </row>
    <row r="54" spans="1:11" ht="15.75">
      <c r="A54" s="66" t="s">
        <v>49</v>
      </c>
      <c r="B54" s="118" t="s">
        <v>90</v>
      </c>
      <c r="C54" s="68" t="s">
        <v>67</v>
      </c>
      <c r="D54" s="56">
        <v>548</v>
      </c>
      <c r="E54" s="55"/>
      <c r="F54" s="56">
        <v>104</v>
      </c>
      <c r="G54" s="55"/>
      <c r="H54" s="56">
        <f t="shared" si="2"/>
        <v>56992</v>
      </c>
      <c r="I54" s="65">
        <f t="shared" si="3"/>
        <v>56992</v>
      </c>
      <c r="J54" s="27"/>
      <c r="K54" s="27"/>
    </row>
    <row r="55" spans="1:11" ht="15.75">
      <c r="A55" s="66" t="s">
        <v>50</v>
      </c>
      <c r="B55" s="118" t="s">
        <v>73</v>
      </c>
      <c r="C55" s="68" t="s">
        <v>69</v>
      </c>
      <c r="D55" s="56">
        <v>146</v>
      </c>
      <c r="E55" s="55"/>
      <c r="F55" s="56">
        <v>20</v>
      </c>
      <c r="G55" s="55"/>
      <c r="H55" s="56">
        <f t="shared" si="2"/>
        <v>2920</v>
      </c>
      <c r="I55" s="65">
        <f t="shared" si="3"/>
        <v>2920</v>
      </c>
      <c r="J55" s="27"/>
      <c r="K55" s="27"/>
    </row>
    <row r="56" spans="1:11" ht="15.75">
      <c r="A56" s="66" t="s">
        <v>51</v>
      </c>
      <c r="B56" s="79" t="s">
        <v>74</v>
      </c>
      <c r="C56" s="80" t="s">
        <v>69</v>
      </c>
      <c r="D56" s="81">
        <v>3</v>
      </c>
      <c r="E56" s="84"/>
      <c r="F56" s="81">
        <v>144</v>
      </c>
      <c r="G56" s="84"/>
      <c r="H56" s="81">
        <f>ROUND(F56*D56,2)</f>
        <v>432</v>
      </c>
      <c r="I56" s="82">
        <f>H56</f>
        <v>432</v>
      </c>
      <c r="J56" s="27"/>
      <c r="K56" s="27"/>
    </row>
    <row r="57" spans="1:11" ht="15.75">
      <c r="A57" s="66" t="s">
        <v>52</v>
      </c>
      <c r="B57" s="79" t="s">
        <v>102</v>
      </c>
      <c r="C57" s="80" t="s">
        <v>69</v>
      </c>
      <c r="D57" s="81">
        <v>1700</v>
      </c>
      <c r="E57" s="84"/>
      <c r="F57" s="81">
        <v>96</v>
      </c>
      <c r="G57" s="84"/>
      <c r="H57" s="81">
        <f>ROUND(F57*D57,2)</f>
        <v>163200</v>
      </c>
      <c r="I57" s="82">
        <f>H57</f>
        <v>163200</v>
      </c>
      <c r="J57" s="27"/>
      <c r="K57" s="27"/>
    </row>
    <row r="58" spans="1:11" s="63" customFormat="1" ht="15.75">
      <c r="A58" s="66" t="s">
        <v>62</v>
      </c>
      <c r="B58" s="67" t="s">
        <v>77</v>
      </c>
      <c r="C58" s="68" t="s">
        <v>78</v>
      </c>
      <c r="D58" s="95">
        <v>46</v>
      </c>
      <c r="E58" s="96"/>
      <c r="F58" s="95">
        <v>200</v>
      </c>
      <c r="G58" s="96"/>
      <c r="H58" s="95">
        <f>ROUND(F58*D58,2)</f>
        <v>9200</v>
      </c>
      <c r="I58" s="119">
        <f>H58</f>
        <v>9200</v>
      </c>
      <c r="J58" s="27"/>
      <c r="K58" s="27"/>
    </row>
    <row r="59" spans="1:11" s="63" customFormat="1" ht="15.75">
      <c r="A59" s="66" t="s">
        <v>63</v>
      </c>
      <c r="B59" s="67" t="s">
        <v>79</v>
      </c>
      <c r="C59" s="68" t="s">
        <v>76</v>
      </c>
      <c r="D59" s="95">
        <v>6</v>
      </c>
      <c r="E59" s="96"/>
      <c r="F59" s="95">
        <v>76</v>
      </c>
      <c r="G59" s="96"/>
      <c r="H59" s="95">
        <f>ROUND(F59*D59,2)</f>
        <v>456</v>
      </c>
      <c r="I59" s="119">
        <f>H59</f>
        <v>456</v>
      </c>
      <c r="J59" s="27"/>
      <c r="K59" s="27"/>
    </row>
    <row r="60" spans="1:11" ht="15.75" customHeight="1">
      <c r="A60" s="66" t="s">
        <v>84</v>
      </c>
      <c r="B60" s="79" t="s">
        <v>75</v>
      </c>
      <c r="C60" s="80" t="s">
        <v>76</v>
      </c>
      <c r="D60" s="81">
        <v>3</v>
      </c>
      <c r="E60" s="84"/>
      <c r="F60" s="81">
        <v>1440.05</v>
      </c>
      <c r="G60" s="84"/>
      <c r="H60" s="81">
        <f t="shared" si="2"/>
        <v>4320.15</v>
      </c>
      <c r="I60" s="82">
        <f t="shared" si="3"/>
        <v>4320.15</v>
      </c>
      <c r="J60" s="27"/>
      <c r="K60" s="27"/>
    </row>
    <row r="61" spans="1:9" s="27" customFormat="1" ht="15.75">
      <c r="A61" s="54" t="s">
        <v>13</v>
      </c>
      <c r="B61" s="52" t="s">
        <v>80</v>
      </c>
      <c r="C61" s="53" t="s">
        <v>14</v>
      </c>
      <c r="D61" s="64">
        <v>665.53</v>
      </c>
      <c r="E61" s="55">
        <v>32</v>
      </c>
      <c r="F61" s="56"/>
      <c r="G61" s="55">
        <f>ROUND(E61*D61,2)</f>
        <v>21296.96</v>
      </c>
      <c r="H61" s="56"/>
      <c r="I61" s="57">
        <f>G61</f>
        <v>21296.96</v>
      </c>
    </row>
    <row r="62" spans="1:12" ht="15.75">
      <c r="A62" s="103" t="s">
        <v>38</v>
      </c>
      <c r="B62" s="79" t="s">
        <v>81</v>
      </c>
      <c r="C62" s="80" t="s">
        <v>69</v>
      </c>
      <c r="D62" s="81">
        <v>13</v>
      </c>
      <c r="E62" s="104"/>
      <c r="F62" s="105">
        <v>1280</v>
      </c>
      <c r="G62" s="104"/>
      <c r="H62" s="105">
        <f>ROUND(F62*D62,2)</f>
        <v>16640</v>
      </c>
      <c r="I62" s="106">
        <f>H62</f>
        <v>16640</v>
      </c>
      <c r="J62" s="27"/>
      <c r="K62" s="27"/>
      <c r="L62" s="83"/>
    </row>
    <row r="63" spans="1:11" s="63" customFormat="1" ht="15" customHeight="1">
      <c r="A63" s="54" t="s">
        <v>21</v>
      </c>
      <c r="B63" s="52" t="s">
        <v>103</v>
      </c>
      <c r="C63" s="53" t="s">
        <v>14</v>
      </c>
      <c r="D63" s="64">
        <v>70.03</v>
      </c>
      <c r="E63" s="55">
        <v>600</v>
      </c>
      <c r="F63" s="56"/>
      <c r="G63" s="55">
        <f>E63*D63</f>
        <v>42018</v>
      </c>
      <c r="H63" s="56"/>
      <c r="I63" s="57">
        <f>G63</f>
        <v>42018</v>
      </c>
      <c r="J63" s="27"/>
      <c r="K63" s="27"/>
    </row>
    <row r="64" spans="1:9" s="27" customFormat="1" ht="31.5">
      <c r="A64" s="54" t="s">
        <v>22</v>
      </c>
      <c r="B64" s="52" t="s">
        <v>106</v>
      </c>
      <c r="C64" s="53" t="s">
        <v>35</v>
      </c>
      <c r="D64" s="64">
        <v>63.7</v>
      </c>
      <c r="E64" s="55">
        <v>230</v>
      </c>
      <c r="F64" s="56"/>
      <c r="G64" s="55">
        <f>E64*D64</f>
        <v>14651</v>
      </c>
      <c r="H64" s="56"/>
      <c r="I64" s="57">
        <f>G64</f>
        <v>14651</v>
      </c>
    </row>
    <row r="65" spans="1:11" s="63" customFormat="1" ht="15.75">
      <c r="A65" s="66" t="s">
        <v>36</v>
      </c>
      <c r="B65" s="67" t="s">
        <v>104</v>
      </c>
      <c r="C65" s="68" t="s">
        <v>14</v>
      </c>
      <c r="D65" s="56">
        <v>7.56</v>
      </c>
      <c r="E65" s="55"/>
      <c r="F65" s="56">
        <v>520</v>
      </c>
      <c r="G65" s="55"/>
      <c r="H65" s="56">
        <f>F65*D65</f>
        <v>3931.2</v>
      </c>
      <c r="I65" s="65">
        <f>H65</f>
        <v>3931.2</v>
      </c>
      <c r="J65" s="27"/>
      <c r="K65" s="27"/>
    </row>
    <row r="66" spans="1:11" s="63" customFormat="1" ht="15.75">
      <c r="A66" s="66" t="s">
        <v>37</v>
      </c>
      <c r="B66" s="67" t="s">
        <v>105</v>
      </c>
      <c r="C66" s="68" t="s">
        <v>14</v>
      </c>
      <c r="D66" s="56">
        <f>71.37+9.72</f>
        <v>81.09</v>
      </c>
      <c r="E66" s="55"/>
      <c r="F66" s="56">
        <v>530</v>
      </c>
      <c r="G66" s="55"/>
      <c r="H66" s="56">
        <f>F66*D66</f>
        <v>42977.700000000004</v>
      </c>
      <c r="I66" s="65">
        <f>H66</f>
        <v>42977.700000000004</v>
      </c>
      <c r="J66" s="27"/>
      <c r="K66" s="27"/>
    </row>
    <row r="67" spans="1:11" s="63" customFormat="1" ht="15.75">
      <c r="A67" s="66" t="s">
        <v>114</v>
      </c>
      <c r="B67" s="67" t="s">
        <v>45</v>
      </c>
      <c r="C67" s="68" t="s">
        <v>32</v>
      </c>
      <c r="D67" s="56">
        <v>796</v>
      </c>
      <c r="E67" s="55"/>
      <c r="F67" s="56">
        <v>11</v>
      </c>
      <c r="G67" s="55"/>
      <c r="H67" s="56">
        <f>F67*D67</f>
        <v>8756</v>
      </c>
      <c r="I67" s="65">
        <f>H67</f>
        <v>8756</v>
      </c>
      <c r="J67" s="27"/>
      <c r="K67" s="27"/>
    </row>
    <row r="68" spans="1:11" s="63" customFormat="1" ht="15.75">
      <c r="A68" s="66" t="s">
        <v>115</v>
      </c>
      <c r="B68" s="67" t="s">
        <v>93</v>
      </c>
      <c r="C68" s="68" t="s">
        <v>32</v>
      </c>
      <c r="D68" s="56">
        <v>22</v>
      </c>
      <c r="E68" s="55"/>
      <c r="F68" s="56">
        <v>90</v>
      </c>
      <c r="G68" s="55"/>
      <c r="H68" s="56">
        <f>F68*D68</f>
        <v>1980</v>
      </c>
      <c r="I68" s="65">
        <f>H68</f>
        <v>1980</v>
      </c>
      <c r="J68" s="27"/>
      <c r="K68" s="27"/>
    </row>
    <row r="69" spans="1:12" ht="15.75">
      <c r="A69" s="66" t="s">
        <v>116</v>
      </c>
      <c r="B69" s="79" t="s">
        <v>82</v>
      </c>
      <c r="C69" s="80" t="s">
        <v>83</v>
      </c>
      <c r="D69" s="81">
        <v>1</v>
      </c>
      <c r="E69" s="84"/>
      <c r="F69" s="81">
        <v>2000</v>
      </c>
      <c r="G69" s="84"/>
      <c r="H69" s="81">
        <f>F69*D69</f>
        <v>2000</v>
      </c>
      <c r="I69" s="82">
        <f>H69</f>
        <v>2000</v>
      </c>
      <c r="J69" s="27"/>
      <c r="K69" s="27"/>
      <c r="L69" s="102"/>
    </row>
    <row r="70" spans="1:11" s="63" customFormat="1" ht="15.75">
      <c r="A70" s="54" t="s">
        <v>23</v>
      </c>
      <c r="B70" s="52" t="s">
        <v>85</v>
      </c>
      <c r="C70" s="53" t="s">
        <v>14</v>
      </c>
      <c r="D70" s="98">
        <f>D61-D63</f>
        <v>595.5</v>
      </c>
      <c r="E70" s="96">
        <v>200</v>
      </c>
      <c r="F70" s="96"/>
      <c r="G70" s="96">
        <f>ROUND(E70*D70,2)</f>
        <v>119100</v>
      </c>
      <c r="H70" s="99"/>
      <c r="I70" s="97">
        <f>G70</f>
        <v>119100</v>
      </c>
      <c r="J70" s="27"/>
      <c r="K70" s="27"/>
    </row>
    <row r="71" spans="1:11" s="63" customFormat="1" ht="31.5">
      <c r="A71" s="66" t="s">
        <v>41</v>
      </c>
      <c r="B71" s="67" t="s">
        <v>99</v>
      </c>
      <c r="C71" s="68" t="s">
        <v>14</v>
      </c>
      <c r="D71" s="95">
        <f>D70*1.23</f>
        <v>732.465</v>
      </c>
      <c r="E71" s="55"/>
      <c r="F71" s="56">
        <v>240</v>
      </c>
      <c r="G71" s="55"/>
      <c r="H71" s="56">
        <f>F71*D71</f>
        <v>175791.6</v>
      </c>
      <c r="I71" s="65">
        <f>H71+G71</f>
        <v>175791.6</v>
      </c>
      <c r="J71" s="27"/>
      <c r="K71" s="27"/>
    </row>
    <row r="72" spans="1:11" s="63" customFormat="1" ht="16.5" thickBot="1">
      <c r="A72" s="87" t="s">
        <v>42</v>
      </c>
      <c r="B72" s="88" t="s">
        <v>98</v>
      </c>
      <c r="C72" s="89" t="s">
        <v>71</v>
      </c>
      <c r="D72" s="101">
        <v>10</v>
      </c>
      <c r="E72" s="91"/>
      <c r="F72" s="90">
        <v>1850</v>
      </c>
      <c r="G72" s="92"/>
      <c r="H72" s="93">
        <f>F72*D72</f>
        <v>18500</v>
      </c>
      <c r="I72" s="94">
        <f>H72+G72</f>
        <v>18500</v>
      </c>
      <c r="J72" s="27"/>
      <c r="K72" s="27"/>
    </row>
    <row r="73" spans="1:11" ht="16.5" thickBot="1">
      <c r="A73" s="145" t="s">
        <v>16</v>
      </c>
      <c r="B73" s="145"/>
      <c r="C73" s="40"/>
      <c r="D73" s="18"/>
      <c r="E73" s="19"/>
      <c r="F73" s="19"/>
      <c r="G73" s="42">
        <f>SUM(G52:G72)</f>
        <v>457953.72000000003</v>
      </c>
      <c r="H73" s="42">
        <f>SUM(H52:H72)</f>
        <v>574696.65</v>
      </c>
      <c r="I73" s="85">
        <f>SUM(I52:I72)</f>
        <v>1032650.3699999999</v>
      </c>
      <c r="J73" s="27"/>
      <c r="K73" s="27"/>
    </row>
    <row r="74" spans="1:11" ht="16.5" customHeight="1">
      <c r="A74" s="43"/>
      <c r="B74" s="73"/>
      <c r="C74" s="40"/>
      <c r="D74" s="18"/>
      <c r="E74" s="19"/>
      <c r="F74" s="19"/>
      <c r="G74" s="20"/>
      <c r="H74" s="20"/>
      <c r="I74" s="20"/>
      <c r="J74" s="27"/>
      <c r="K74" s="27"/>
    </row>
    <row r="75" spans="1:11" ht="15.75">
      <c r="A75" s="40">
        <v>5</v>
      </c>
      <c r="B75" s="49" t="s">
        <v>91</v>
      </c>
      <c r="C75" s="50"/>
      <c r="D75" s="51"/>
      <c r="E75" s="51"/>
      <c r="F75" s="51"/>
      <c r="G75" s="51"/>
      <c r="H75" s="51"/>
      <c r="I75" s="51"/>
      <c r="J75" s="27"/>
      <c r="K75" s="27"/>
    </row>
    <row r="76" spans="1:9" s="27" customFormat="1" ht="15.75">
      <c r="A76" s="25" t="s">
        <v>12</v>
      </c>
      <c r="B76" s="28" t="s">
        <v>86</v>
      </c>
      <c r="C76" s="26" t="s">
        <v>15</v>
      </c>
      <c r="D76" s="61">
        <v>9</v>
      </c>
      <c r="E76" s="59">
        <v>2200</v>
      </c>
      <c r="F76" s="58"/>
      <c r="G76" s="59">
        <f>ROUND(E76*D76,2)</f>
        <v>19800</v>
      </c>
      <c r="H76" s="58"/>
      <c r="I76" s="60">
        <f>G76</f>
        <v>19800</v>
      </c>
    </row>
    <row r="77" spans="1:11" s="62" customFormat="1" ht="31.5">
      <c r="A77" s="66" t="s">
        <v>48</v>
      </c>
      <c r="B77" s="67" t="s">
        <v>53</v>
      </c>
      <c r="C77" s="68" t="s">
        <v>15</v>
      </c>
      <c r="D77" s="56">
        <v>10</v>
      </c>
      <c r="E77" s="55"/>
      <c r="F77" s="56">
        <v>200</v>
      </c>
      <c r="G77" s="55"/>
      <c r="H77" s="56">
        <f>ROUND(F77*D77,2)</f>
        <v>2000</v>
      </c>
      <c r="I77" s="65">
        <f>H77</f>
        <v>2000</v>
      </c>
      <c r="J77" s="27"/>
      <c r="K77" s="27"/>
    </row>
    <row r="78" spans="1:11" s="62" customFormat="1" ht="16.5" thickBot="1">
      <c r="A78" s="87" t="s">
        <v>49</v>
      </c>
      <c r="B78" s="88" t="s">
        <v>87</v>
      </c>
      <c r="C78" s="89" t="s">
        <v>15</v>
      </c>
      <c r="D78" s="90">
        <v>9</v>
      </c>
      <c r="E78" s="91"/>
      <c r="F78" s="90">
        <v>11200</v>
      </c>
      <c r="G78" s="92"/>
      <c r="H78" s="93">
        <f>ROUND(F78*D78,2)</f>
        <v>100800</v>
      </c>
      <c r="I78" s="94">
        <f>H78</f>
        <v>100800</v>
      </c>
      <c r="J78" s="27"/>
      <c r="K78" s="27"/>
    </row>
    <row r="79" spans="1:11" ht="16.5" thickBot="1">
      <c r="A79" s="145" t="s">
        <v>16</v>
      </c>
      <c r="B79" s="145"/>
      <c r="C79" s="40"/>
      <c r="D79" s="18"/>
      <c r="E79" s="19"/>
      <c r="F79" s="19"/>
      <c r="G79" s="42">
        <f>SUM(G76:G78)</f>
        <v>19800</v>
      </c>
      <c r="H79" s="42">
        <f>SUM(H76:H78)</f>
        <v>102800</v>
      </c>
      <c r="I79" s="85">
        <f>SUM(I76:I78)</f>
        <v>122600</v>
      </c>
      <c r="J79" s="27"/>
      <c r="K79" s="27"/>
    </row>
    <row r="80" spans="1:11" ht="16.5" customHeight="1">
      <c r="A80" s="43"/>
      <c r="B80" s="73"/>
      <c r="C80" s="40"/>
      <c r="D80" s="18"/>
      <c r="E80" s="19"/>
      <c r="F80" s="19"/>
      <c r="G80" s="20"/>
      <c r="H80" s="20"/>
      <c r="I80" s="20"/>
      <c r="J80" s="27"/>
      <c r="K80" s="27"/>
    </row>
    <row r="81" spans="1:11" ht="15.75">
      <c r="A81" s="40">
        <v>6</v>
      </c>
      <c r="B81" s="49" t="s">
        <v>107</v>
      </c>
      <c r="C81" s="50"/>
      <c r="D81" s="51"/>
      <c r="E81" s="51"/>
      <c r="F81" s="51"/>
      <c r="G81" s="51"/>
      <c r="H81" s="51"/>
      <c r="I81" s="51"/>
      <c r="J81" s="27"/>
      <c r="K81" s="27"/>
    </row>
    <row r="82" spans="1:9" s="27" customFormat="1" ht="15.75">
      <c r="A82" s="25" t="s">
        <v>12</v>
      </c>
      <c r="B82" s="28" t="s">
        <v>108</v>
      </c>
      <c r="C82" s="26" t="s">
        <v>35</v>
      </c>
      <c r="D82" s="61">
        <v>213</v>
      </c>
      <c r="E82" s="59">
        <v>40</v>
      </c>
      <c r="F82" s="58"/>
      <c r="G82" s="59">
        <f>ROUND(E82*D82,2)</f>
        <v>8520</v>
      </c>
      <c r="H82" s="58"/>
      <c r="I82" s="60">
        <f>G82</f>
        <v>8520</v>
      </c>
    </row>
    <row r="83" spans="1:11" s="62" customFormat="1" ht="15.75">
      <c r="A83" s="66" t="s">
        <v>48</v>
      </c>
      <c r="B83" s="67" t="s">
        <v>109</v>
      </c>
      <c r="C83" s="68" t="s">
        <v>15</v>
      </c>
      <c r="D83" s="56">
        <v>2</v>
      </c>
      <c r="E83" s="55"/>
      <c r="F83" s="56">
        <v>130</v>
      </c>
      <c r="G83" s="55"/>
      <c r="H83" s="56">
        <f>ROUND(F83*D83,2)</f>
        <v>260</v>
      </c>
      <c r="I83" s="65">
        <f>H83</f>
        <v>260</v>
      </c>
      <c r="J83" s="27"/>
      <c r="K83" s="27"/>
    </row>
    <row r="84" spans="1:12" ht="15.75">
      <c r="A84" s="66" t="s">
        <v>49</v>
      </c>
      <c r="B84" s="79" t="s">
        <v>110</v>
      </c>
      <c r="C84" s="80" t="s">
        <v>83</v>
      </c>
      <c r="D84" s="81">
        <v>1</v>
      </c>
      <c r="E84" s="84"/>
      <c r="F84" s="81">
        <v>400.73</v>
      </c>
      <c r="G84" s="84"/>
      <c r="H84" s="81">
        <f>F84*D84</f>
        <v>400.73</v>
      </c>
      <c r="I84" s="82">
        <f>H84</f>
        <v>400.73</v>
      </c>
      <c r="J84" s="27"/>
      <c r="K84" s="27"/>
      <c r="L84" s="102"/>
    </row>
    <row r="85" spans="1:11" s="63" customFormat="1" ht="31.5">
      <c r="A85" s="54" t="s">
        <v>13</v>
      </c>
      <c r="B85" s="52" t="s">
        <v>111</v>
      </c>
      <c r="C85" s="53" t="s">
        <v>14</v>
      </c>
      <c r="D85" s="64">
        <v>55.66</v>
      </c>
      <c r="E85" s="55">
        <v>32.01</v>
      </c>
      <c r="F85" s="56"/>
      <c r="G85" s="55">
        <f>E85*D85</f>
        <v>1781.6765999999998</v>
      </c>
      <c r="H85" s="56"/>
      <c r="I85" s="57">
        <f>G85</f>
        <v>1781.6765999999998</v>
      </c>
      <c r="J85" s="27"/>
      <c r="K85" s="27"/>
    </row>
    <row r="86" spans="1:9" s="27" customFormat="1" ht="15.75" collapsed="1">
      <c r="A86" s="66" t="s">
        <v>38</v>
      </c>
      <c r="B86" s="67" t="s">
        <v>68</v>
      </c>
      <c r="C86" s="68" t="s">
        <v>69</v>
      </c>
      <c r="D86" s="95">
        <v>4</v>
      </c>
      <c r="E86" s="55"/>
      <c r="F86" s="56">
        <v>200</v>
      </c>
      <c r="G86" s="55"/>
      <c r="H86" s="56">
        <f>F86*D86</f>
        <v>800</v>
      </c>
      <c r="I86" s="65">
        <f>H86</f>
        <v>800</v>
      </c>
    </row>
    <row r="87" spans="1:11" s="63" customFormat="1" ht="15.75">
      <c r="A87" s="54" t="s">
        <v>21</v>
      </c>
      <c r="B87" s="52" t="s">
        <v>112</v>
      </c>
      <c r="C87" s="53" t="s">
        <v>14</v>
      </c>
      <c r="D87" s="64">
        <f>D85</f>
        <v>55.66</v>
      </c>
      <c r="E87" s="55">
        <v>232</v>
      </c>
      <c r="F87" s="56"/>
      <c r="G87" s="55">
        <f>E87*D87</f>
        <v>12913.119999999999</v>
      </c>
      <c r="H87" s="56"/>
      <c r="I87" s="57">
        <f>G87</f>
        <v>12913.119999999999</v>
      </c>
      <c r="J87" s="27"/>
      <c r="K87" s="27"/>
    </row>
    <row r="88" spans="1:11" s="63" customFormat="1" ht="15.75">
      <c r="A88" s="66" t="s">
        <v>31</v>
      </c>
      <c r="B88" s="67" t="s">
        <v>44</v>
      </c>
      <c r="C88" s="68" t="s">
        <v>32</v>
      </c>
      <c r="D88" s="56">
        <v>38</v>
      </c>
      <c r="E88" s="55"/>
      <c r="F88" s="56">
        <v>37.4</v>
      </c>
      <c r="G88" s="55"/>
      <c r="H88" s="56">
        <f>F88*D88</f>
        <v>1421.2</v>
      </c>
      <c r="I88" s="65">
        <f>H88</f>
        <v>1421.2</v>
      </c>
      <c r="J88" s="27"/>
      <c r="K88" s="27"/>
    </row>
    <row r="89" spans="1:11" s="63" customFormat="1" ht="15.75">
      <c r="A89" s="66" t="s">
        <v>33</v>
      </c>
      <c r="B89" s="67" t="s">
        <v>89</v>
      </c>
      <c r="C89" s="68" t="s">
        <v>67</v>
      </c>
      <c r="D89" s="95">
        <v>3</v>
      </c>
      <c r="E89" s="55"/>
      <c r="F89" s="56">
        <v>600</v>
      </c>
      <c r="G89" s="55"/>
      <c r="H89" s="56">
        <f>ROUND(F89*D89,2)</f>
        <v>1800</v>
      </c>
      <c r="I89" s="65">
        <f>H89</f>
        <v>1800</v>
      </c>
      <c r="J89" s="27"/>
      <c r="K89" s="27"/>
    </row>
    <row r="90" spans="1:11" s="63" customFormat="1" ht="32.25" thickBot="1">
      <c r="A90" s="121" t="s">
        <v>22</v>
      </c>
      <c r="B90" s="122" t="s">
        <v>113</v>
      </c>
      <c r="C90" s="123" t="s">
        <v>14</v>
      </c>
      <c r="D90" s="124">
        <f>D87</f>
        <v>55.66</v>
      </c>
      <c r="E90" s="91">
        <v>100</v>
      </c>
      <c r="F90" s="90"/>
      <c r="G90" s="92">
        <f>E90*D90</f>
        <v>5566</v>
      </c>
      <c r="H90" s="93"/>
      <c r="I90" s="125">
        <f>G90</f>
        <v>5566</v>
      </c>
      <c r="J90" s="27"/>
      <c r="K90" s="27"/>
    </row>
    <row r="91" spans="1:9" ht="16.5" thickBot="1">
      <c r="A91" s="145" t="s">
        <v>16</v>
      </c>
      <c r="B91" s="145"/>
      <c r="C91" s="40"/>
      <c r="D91" s="18"/>
      <c r="E91" s="19"/>
      <c r="F91" s="19"/>
      <c r="G91" s="42">
        <f>SUM(G82:G90)</f>
        <v>28780.796599999998</v>
      </c>
      <c r="H91" s="42">
        <f>SUM(H82:H90)</f>
        <v>4681.93</v>
      </c>
      <c r="I91" s="85">
        <f>SUM(I82:I90)</f>
        <v>33462.726599999995</v>
      </c>
    </row>
    <row r="92" spans="1:9" ht="17.25" customHeight="1">
      <c r="A92" s="43"/>
      <c r="B92" s="73"/>
      <c r="C92" s="40"/>
      <c r="D92" s="18"/>
      <c r="E92" s="19"/>
      <c r="F92" s="19"/>
      <c r="G92" s="20"/>
      <c r="H92" s="20"/>
      <c r="I92" s="20"/>
    </row>
    <row r="93" spans="1:9" ht="15.75">
      <c r="A93" s="145" t="s">
        <v>120</v>
      </c>
      <c r="B93" s="145"/>
      <c r="C93" s="17"/>
      <c r="D93" s="18"/>
      <c r="E93" s="19"/>
      <c r="F93" s="19"/>
      <c r="G93" s="20"/>
      <c r="H93" s="20"/>
      <c r="I93" s="20">
        <f>I19+I42+I49+I73+I79+I91</f>
        <v>2261472.8966</v>
      </c>
    </row>
    <row r="94" spans="1:9" ht="16.5" customHeight="1">
      <c r="A94" s="43"/>
      <c r="B94" s="73"/>
      <c r="C94" s="17"/>
      <c r="D94" s="18"/>
      <c r="E94" s="19"/>
      <c r="F94" s="19"/>
      <c r="G94" s="20"/>
      <c r="H94" s="20"/>
      <c r="I94" s="20"/>
    </row>
    <row r="95" spans="1:10" s="111" customFormat="1" ht="15.75">
      <c r="A95" s="40">
        <v>7</v>
      </c>
      <c r="B95" s="107" t="s">
        <v>129</v>
      </c>
      <c r="C95" s="108"/>
      <c r="D95" s="109"/>
      <c r="E95" s="110"/>
      <c r="F95" s="110"/>
      <c r="G95" s="100" t="s">
        <v>94</v>
      </c>
      <c r="H95" s="20">
        <f>H19+H42+H49+H73+H79+H91</f>
        <v>962858.54</v>
      </c>
      <c r="I95" s="20">
        <f>H95*0.05</f>
        <v>48142.927</v>
      </c>
      <c r="J95" s="127"/>
    </row>
    <row r="96" spans="1:9" ht="16.5" customHeight="1">
      <c r="A96" s="43"/>
      <c r="B96" s="73"/>
      <c r="C96" s="17"/>
      <c r="D96" s="18"/>
      <c r="E96" s="19"/>
      <c r="F96" s="19"/>
      <c r="G96" s="20"/>
      <c r="H96" s="20"/>
      <c r="I96" s="20"/>
    </row>
    <row r="97" spans="1:9" ht="17.25" customHeight="1">
      <c r="A97" s="120">
        <v>8</v>
      </c>
      <c r="B97" s="149" t="s">
        <v>27</v>
      </c>
      <c r="C97" s="149"/>
      <c r="D97" s="149"/>
      <c r="E97" s="149"/>
      <c r="F97" s="19"/>
      <c r="G97" s="100" t="s">
        <v>54</v>
      </c>
      <c r="H97" s="20">
        <f>I93</f>
        <v>2261472.8966</v>
      </c>
      <c r="I97" s="20">
        <f>H97*0.015</f>
        <v>33922.093449</v>
      </c>
    </row>
    <row r="98" spans="1:9" ht="15.75">
      <c r="A98" s="86"/>
      <c r="B98" s="86"/>
      <c r="C98" s="86"/>
      <c r="D98" s="86"/>
      <c r="E98" s="19"/>
      <c r="F98" s="19"/>
      <c r="G98" s="20"/>
      <c r="H98" s="20"/>
      <c r="I98" s="20"/>
    </row>
    <row r="99" spans="1:9" ht="16.5">
      <c r="A99" s="146" t="s">
        <v>121</v>
      </c>
      <c r="B99" s="146"/>
      <c r="C99" s="23"/>
      <c r="D99" s="21"/>
      <c r="E99" s="22"/>
      <c r="F99" s="22"/>
      <c r="G99" s="24"/>
      <c r="H99" s="24"/>
      <c r="I99" s="77">
        <f>I93+I95+I97</f>
        <v>2343537.917049</v>
      </c>
    </row>
    <row r="100" spans="1:9" ht="16.5">
      <c r="A100" s="78"/>
      <c r="B100" s="78"/>
      <c r="C100" s="23"/>
      <c r="D100" s="21"/>
      <c r="E100" s="22"/>
      <c r="F100" s="22"/>
      <c r="G100" s="24"/>
      <c r="H100" s="24"/>
      <c r="I100" s="77"/>
    </row>
    <row r="101" spans="1:9" ht="16.5">
      <c r="A101" s="78"/>
      <c r="B101" s="78"/>
      <c r="C101" s="23"/>
      <c r="D101" s="21"/>
      <c r="E101" s="22"/>
      <c r="F101" s="22"/>
      <c r="G101" s="24"/>
      <c r="H101" s="24"/>
      <c r="I101" s="130"/>
    </row>
    <row r="102" spans="1:9" ht="16.5">
      <c r="A102" s="78"/>
      <c r="B102" s="78"/>
      <c r="C102" s="23"/>
      <c r="D102" s="21"/>
      <c r="E102" s="22"/>
      <c r="F102" s="22"/>
      <c r="G102" s="24"/>
      <c r="H102" s="24"/>
      <c r="I102" s="77"/>
    </row>
    <row r="103" spans="1:10" s="37" customFormat="1" ht="20.25">
      <c r="A103" s="76" t="s">
        <v>24</v>
      </c>
      <c r="B103" s="76"/>
      <c r="C103" s="32"/>
      <c r="D103" s="33"/>
      <c r="E103" s="34"/>
      <c r="F103" s="34"/>
      <c r="G103" s="35" t="s">
        <v>25</v>
      </c>
      <c r="H103" s="36"/>
      <c r="I103" s="36"/>
      <c r="J103" s="129"/>
    </row>
    <row r="104" spans="1:9" ht="15">
      <c r="A104" s="21"/>
      <c r="B104" s="30"/>
      <c r="C104" s="30"/>
      <c r="D104" s="30"/>
      <c r="E104" s="30"/>
      <c r="F104" s="30"/>
      <c r="G104" s="30"/>
      <c r="H104" s="30"/>
      <c r="I104" s="30"/>
    </row>
    <row r="105" spans="1:9" s="29" customFormat="1" ht="42" customHeight="1">
      <c r="A105" s="147" t="s">
        <v>122</v>
      </c>
      <c r="B105" s="148" t="s">
        <v>26</v>
      </c>
      <c r="C105" s="31"/>
      <c r="D105" s="31"/>
      <c r="E105" s="31"/>
      <c r="F105" s="147" t="s">
        <v>123</v>
      </c>
      <c r="G105" s="148"/>
      <c r="H105" s="148"/>
      <c r="I105" s="148"/>
    </row>
  </sheetData>
  <sheetProtection/>
  <mergeCells count="25">
    <mergeCell ref="A99:B99"/>
    <mergeCell ref="A105:B105"/>
    <mergeCell ref="F105:I105"/>
    <mergeCell ref="A49:B49"/>
    <mergeCell ref="A73:B73"/>
    <mergeCell ref="A79:B79"/>
    <mergeCell ref="A91:B91"/>
    <mergeCell ref="A93:B93"/>
    <mergeCell ref="B97:E97"/>
    <mergeCell ref="F8:F9"/>
    <mergeCell ref="G8:G9"/>
    <mergeCell ref="H8:H9"/>
    <mergeCell ref="I8:I9"/>
    <mergeCell ref="A19:B19"/>
    <mergeCell ref="A42:B42"/>
    <mergeCell ref="A2:I2"/>
    <mergeCell ref="A3:B3"/>
    <mergeCell ref="A4:B4"/>
    <mergeCell ref="A7:A9"/>
    <mergeCell ref="B7:B9"/>
    <mergeCell ref="C7:C9"/>
    <mergeCell ref="D7:D9"/>
    <mergeCell ref="E7:F7"/>
    <mergeCell ref="G7:I7"/>
    <mergeCell ref="E8:E9"/>
  </mergeCells>
  <printOptions/>
  <pageMargins left="0.25" right="0.25" top="0.75" bottom="0.75" header="0.3" footer="0.3"/>
  <pageSetup blackAndWhite="1" fitToHeight="0" fitToWidth="1" horizontalDpi="300" verticalDpi="300" orientation="portrait" paperSize="9" scale="63" r:id="rId1"/>
  <headerFooter>
    <oddFooter>&amp;Cстр  &amp;P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Карев</dc:creator>
  <cp:keywords/>
  <dc:description/>
  <cp:lastModifiedBy>Alex</cp:lastModifiedBy>
  <cp:lastPrinted>2012-12-21T09:06:07Z</cp:lastPrinted>
  <dcterms:created xsi:type="dcterms:W3CDTF">2011-01-27T07:47:39Z</dcterms:created>
  <dcterms:modified xsi:type="dcterms:W3CDTF">2013-03-12T13:48:54Z</dcterms:modified>
  <cp:category/>
  <cp:version/>
  <cp:contentType/>
  <cp:contentStatus/>
</cp:coreProperties>
</file>