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1640" windowHeight="4890" activeTab="0"/>
  </bookViews>
  <sheets>
    <sheet name="Общестроит. работы" sheetId="1" r:id="rId1"/>
  </sheets>
  <definedNames>
    <definedName name="_xlfn.CEILING.PRECISE" hidden="1">#NAME?</definedName>
    <definedName name="KoeffForMaterial" localSheetId="0">'Общестроит. работы'!#REF!</definedName>
    <definedName name="KoeffForPrice" localSheetId="0">'Общестроит. работы'!#REF!</definedName>
    <definedName name="_xlnm.Print_Titles" localSheetId="0">'Общестроит. работы'!$8:$8</definedName>
    <definedName name="_xlnm.Print_Area" localSheetId="0">'Общестроит. работы'!$A$1:$I$179</definedName>
  </definedNames>
  <calcPr fullCalcOnLoad="1" refMode="R1C1"/>
</workbook>
</file>

<file path=xl/sharedStrings.xml><?xml version="1.0" encoding="utf-8"?>
<sst xmlns="http://schemas.openxmlformats.org/spreadsheetml/2006/main" count="489" uniqueCount="249">
  <si>
    <t>Приложение № 1</t>
  </si>
  <si>
    <t>Сметная стоимость:</t>
  </si>
  <si>
    <t>руб.</t>
  </si>
  <si>
    <t>в т.ч.:</t>
  </si>
  <si>
    <t>Стоимость материалов:</t>
  </si>
  <si>
    <t>№ п/п</t>
  </si>
  <si>
    <t>Наименование работ, материалов, затрат</t>
  </si>
  <si>
    <t>Ед. изм.</t>
  </si>
  <si>
    <t>Кол-во</t>
  </si>
  <si>
    <t>Стоимость единицы, руб</t>
  </si>
  <si>
    <t>Общая стоимость, руб</t>
  </si>
  <si>
    <t xml:space="preserve">Стоимость работ   </t>
  </si>
  <si>
    <t xml:space="preserve">Стоимость материалов  </t>
  </si>
  <si>
    <t>Стоимость материалов</t>
  </si>
  <si>
    <t>Всего</t>
  </si>
  <si>
    <t>razd</t>
  </si>
  <si>
    <t>1</t>
  </si>
  <si>
    <t>pr</t>
  </si>
  <si>
    <t>2</t>
  </si>
  <si>
    <t>м2</t>
  </si>
  <si>
    <t>шт</t>
  </si>
  <si>
    <t>Контейнер 8м3 (5т)</t>
  </si>
  <si>
    <t>Итого по разделу:</t>
  </si>
  <si>
    <t>irazd</t>
  </si>
  <si>
    <t>Итого по разделам:</t>
  </si>
  <si>
    <t>Всего по смете</t>
  </si>
  <si>
    <t>шт.</t>
  </si>
  <si>
    <t>1.2</t>
  </si>
  <si>
    <t>1.1</t>
  </si>
  <si>
    <t>к Договору № 89/2012 от 1 апреля  2012 г.</t>
  </si>
  <si>
    <t>м3</t>
  </si>
  <si>
    <t>м.пог</t>
  </si>
  <si>
    <t>Мешок мусорный ПВХ -50л.</t>
  </si>
  <si>
    <t>лента оцинкованная перфорированная 16мм - 30м.пог</t>
  </si>
  <si>
    <t>пена монтажная "Макрофлекс" - для м.пистолета</t>
  </si>
  <si>
    <t>дюбель-гвоздь 6*40</t>
  </si>
  <si>
    <t>грунт глубокого проникновения "ЛАКРА" - 10л.</t>
  </si>
  <si>
    <t>грунт по металлу ГФ-021С - 3кг.</t>
  </si>
  <si>
    <t>Объем мусора (с учетом уплотнения)</t>
  </si>
  <si>
    <t>Уборка, погрузка в мешки, погрузка в контейнер</t>
  </si>
  <si>
    <t>10%</t>
  </si>
  <si>
    <t>3%</t>
  </si>
  <si>
    <t>Стоимость работ:</t>
  </si>
  <si>
    <t>3</t>
  </si>
  <si>
    <t>3.1</t>
  </si>
  <si>
    <t>Заказчик:</t>
  </si>
  <si>
    <t>_____________________(Чупиков В.М.)</t>
  </si>
  <si>
    <t>________________________(Томилин А.С.)</t>
  </si>
  <si>
    <t>Подрядчик:</t>
  </si>
  <si>
    <t>рул</t>
  </si>
  <si>
    <t>2.1</t>
  </si>
  <si>
    <t>меш</t>
  </si>
  <si>
    <t>4</t>
  </si>
  <si>
    <t>Уклакдка армировочной сетки</t>
  </si>
  <si>
    <t>4.1</t>
  </si>
  <si>
    <t>Сетка кладочная 50х50 Вр4 (2000х500мм)</t>
  </si>
  <si>
    <t>5</t>
  </si>
  <si>
    <t>6</t>
  </si>
  <si>
    <t>6.1</t>
  </si>
  <si>
    <t>7</t>
  </si>
  <si>
    <t>2.2</t>
  </si>
  <si>
    <t>2.3</t>
  </si>
  <si>
    <t>7.1</t>
  </si>
  <si>
    <t>7.2</t>
  </si>
  <si>
    <t>Сухая смесь М-150 (меш 40кг)</t>
  </si>
  <si>
    <t>2.4</t>
  </si>
  <si>
    <t>кг</t>
  </si>
  <si>
    <t>8</t>
  </si>
  <si>
    <t>9.1</t>
  </si>
  <si>
    <t>10</t>
  </si>
  <si>
    <t>10.1</t>
  </si>
  <si>
    <t>2.5</t>
  </si>
  <si>
    <t>2.6</t>
  </si>
  <si>
    <t>2.7</t>
  </si>
  <si>
    <t>11</t>
  </si>
  <si>
    <t>Маяк 6 мм L=3м</t>
  </si>
  <si>
    <t>9</t>
  </si>
  <si>
    <t>8.1</t>
  </si>
  <si>
    <t>13</t>
  </si>
  <si>
    <t>Накладные расходы по сметам  в т.ч. неучтенные материалы</t>
  </si>
  <si>
    <t>Грунтовка КНАУФ-Бетоконтакт (20 кг)</t>
  </si>
  <si>
    <t>Затирка для заделки швов водостойкая "Сerezit" (2кг)</t>
  </si>
  <si>
    <t>Дюбель для теплоизоляции 10х160</t>
  </si>
  <si>
    <t>уголок 100х100</t>
  </si>
  <si>
    <t>Раздел: Демонтажные работы</t>
  </si>
  <si>
    <t>6.2</t>
  </si>
  <si>
    <t>Смета (Общестроительные работы по реконструкции задней части фасада)</t>
  </si>
  <si>
    <t>10.2</t>
  </si>
  <si>
    <t>12</t>
  </si>
  <si>
    <t>6.3</t>
  </si>
  <si>
    <t>Кирпич рядовой полнотелый одинарный М125 с доставкой</t>
  </si>
  <si>
    <t>8.2</t>
  </si>
  <si>
    <t>8.3</t>
  </si>
  <si>
    <t>8.4</t>
  </si>
  <si>
    <t>Демонтаж металлических ограждений (перила балконов) (там где нужно)</t>
  </si>
  <si>
    <t>Демонтаж отливов металлических (там где нужно)</t>
  </si>
  <si>
    <t>Демонтаж тротуарной плитки</t>
  </si>
  <si>
    <t>Вертикальное перемещение мусора</t>
  </si>
  <si>
    <t>Раздел: Устройство пола</t>
  </si>
  <si>
    <t>Алебастр для установки маяков (20 кг)</t>
  </si>
  <si>
    <t>Пластификатор "Супер С-3" (10 л)</t>
  </si>
  <si>
    <t>кан</t>
  </si>
  <si>
    <t>Пергамин П-250 (20м2)</t>
  </si>
  <si>
    <t xml:space="preserve">Пленка укрывочная П/Э 100мкм (150 м2) </t>
  </si>
  <si>
    <t>3.2</t>
  </si>
  <si>
    <t>3.3</t>
  </si>
  <si>
    <t>3.4</t>
  </si>
  <si>
    <t>3.5</t>
  </si>
  <si>
    <t>3.6</t>
  </si>
  <si>
    <t>Маяк для стяжки 6 мм L=3м</t>
  </si>
  <si>
    <t>Укладка плитки керамогранит</t>
  </si>
  <si>
    <t>Нанесение грунта поверхность пола (1слой)</t>
  </si>
  <si>
    <t>Устройство плинтуса из плитки керамогранит h=100мм</t>
  </si>
  <si>
    <t>6.4</t>
  </si>
  <si>
    <t>Раздел: Устройство стен</t>
  </si>
  <si>
    <t>арматура д.8 А1</t>
  </si>
  <si>
    <t>1.3</t>
  </si>
  <si>
    <t>1.4</t>
  </si>
  <si>
    <t>1.5</t>
  </si>
  <si>
    <t>1.7</t>
  </si>
  <si>
    <t>1.8</t>
  </si>
  <si>
    <t>Устройство перегородок из кирпича М125</t>
  </si>
  <si>
    <t>уголок 75х75</t>
  </si>
  <si>
    <t>Устройство проемов в стенах из пеноблока 300 мм (шириной до 1300 мм)</t>
  </si>
  <si>
    <t>Устройство проемов в стенах из пеноблока 300 мм  (шириной 3730 мм)</t>
  </si>
  <si>
    <t>Устройство проемов в перегородках из кирпича (шириной до 900 мм)</t>
  </si>
  <si>
    <t xml:space="preserve">Утепление наружных стен  минплитой 80мм </t>
  </si>
  <si>
    <t>Облицовка наружных стен  лицевым кирпичом</t>
  </si>
  <si>
    <t xml:space="preserve">Монтаж штукатурной сетки </t>
  </si>
  <si>
    <t>Сетка штукатурная 13х15 мм  (рулон 2х100м)</t>
  </si>
  <si>
    <t>Установка маяков</t>
  </si>
  <si>
    <t>м.п.</t>
  </si>
  <si>
    <t>Саморезы ГКМ 3,5х51мм (упаковка 500шт.)</t>
  </si>
  <si>
    <t>уп</t>
  </si>
  <si>
    <t>Дюбель пластиковыйт 6х40 (упаковка 1000 шт.)</t>
  </si>
  <si>
    <t>Демонтаж маяков</t>
  </si>
  <si>
    <t>Затирка борозд</t>
  </si>
  <si>
    <t>Монтаж штукатурной сетки в откосах</t>
  </si>
  <si>
    <t>Установка маяков в откосах</t>
  </si>
  <si>
    <t>Штукатурка откосов (t слоя -25мм)</t>
  </si>
  <si>
    <t>10.3</t>
  </si>
  <si>
    <t>14</t>
  </si>
  <si>
    <t>14.1</t>
  </si>
  <si>
    <t>15</t>
  </si>
  <si>
    <t>15.1</t>
  </si>
  <si>
    <t>15.2</t>
  </si>
  <si>
    <t>16</t>
  </si>
  <si>
    <t>17</t>
  </si>
  <si>
    <t>18</t>
  </si>
  <si>
    <t>Раздел: Устройство кровли</t>
  </si>
  <si>
    <t>Устройство прозрачной кровли</t>
  </si>
  <si>
    <t>Труба профильная 80х80х4,0</t>
  </si>
  <si>
    <t>Труба профильная 40х20х2,0</t>
  </si>
  <si>
    <t>Прозрачный сотовый поликарбонат t=10мм 2,1х6 м</t>
  </si>
  <si>
    <t>Торцевой профиль L=2,1</t>
  </si>
  <si>
    <t>Саморез кровельный 4,8х38 (250 шт.)</t>
  </si>
  <si>
    <t>упак</t>
  </si>
  <si>
    <t>Доска 200х50 обрезная</t>
  </si>
  <si>
    <t>Доска 200х25 обрезная</t>
  </si>
  <si>
    <t>рулон</t>
  </si>
  <si>
    <t>Рубероид (рулон: 15*1 м2)</t>
  </si>
  <si>
    <t xml:space="preserve">возможно частично поднять краном, будет подешевле </t>
  </si>
  <si>
    <t xml:space="preserve">Демонтаж вентшахты (большая) </t>
  </si>
  <si>
    <t xml:space="preserve">Демонтаж вентшахты (маленькой) </t>
  </si>
  <si>
    <t>Демонтаж с последующим монтажом железной лестницы</t>
  </si>
  <si>
    <t>Сетка штукатурная 13х15 мм  (рулон 2*100м)</t>
  </si>
  <si>
    <t>Вес</t>
  </si>
  <si>
    <t>12.1</t>
  </si>
  <si>
    <t>Труба профильная 50х50х2,0</t>
  </si>
  <si>
    <t>Устройство монолитной кровли</t>
  </si>
  <si>
    <t>Аренда съемной опалубки в комплекте</t>
  </si>
  <si>
    <t>Арматура Ф6А400С</t>
  </si>
  <si>
    <t>Арматура Ф10А400С</t>
  </si>
  <si>
    <t>Бетон В25</t>
  </si>
  <si>
    <t>Доплата за недогруз</t>
  </si>
  <si>
    <t xml:space="preserve">Демонтаж кровельного покрытия </t>
  </si>
  <si>
    <t>Пеноплекс t=100 мм (пачка 2,88м2)</t>
  </si>
  <si>
    <t>5.1</t>
  </si>
  <si>
    <t>5.2</t>
  </si>
  <si>
    <t>Маяк для стяжки (3 этажа)  6 мм L=3м</t>
  </si>
  <si>
    <t>5.3</t>
  </si>
  <si>
    <t>Сухая смесь М-150 (100кг/1кв.м при h=50мм) (меш 40кг)</t>
  </si>
  <si>
    <t>5.4</t>
  </si>
  <si>
    <t>5.5</t>
  </si>
  <si>
    <t>5.6</t>
  </si>
  <si>
    <t>Устройство армированной стяжки  по маякам</t>
  </si>
  <si>
    <t xml:space="preserve">Праймер битумный (20 л) (350 мл/1 кв.м) </t>
  </si>
  <si>
    <t>ведро</t>
  </si>
  <si>
    <t>Гидростеклоизол (10 м2)</t>
  </si>
  <si>
    <t>Мастика Битумная (20 кг)</t>
  </si>
  <si>
    <t>Растворитель Уайт-спирит (канистра 10 л)</t>
  </si>
  <si>
    <t>Газ пропан-бутан (50 л)</t>
  </si>
  <si>
    <t>балон</t>
  </si>
  <si>
    <t>Рубероид РКП-350 ТУ (рулон 15м2) 2 слоя</t>
  </si>
  <si>
    <t>Устройство части парапета из кирпича М125</t>
  </si>
  <si>
    <t>mr</t>
  </si>
  <si>
    <t>Установка балки  25Б1 L=3255</t>
  </si>
  <si>
    <t xml:space="preserve">Балка 25Б1 </t>
  </si>
  <si>
    <t>Катанка 6,5</t>
  </si>
  <si>
    <t>Мембрана гидроизоляционная Tyvek Soft (рулон 50х1,5)</t>
  </si>
  <si>
    <t>4.2</t>
  </si>
  <si>
    <t>Утеплитель ППЖ-200, t=200мм</t>
  </si>
  <si>
    <t xml:space="preserve">ОСП 3 шлифованная плита t=9 мм Bolderaja (Лист 2,5х1,25) </t>
  </si>
  <si>
    <t>лист</t>
  </si>
  <si>
    <t>Пропитка огне- био- влагозащитная Оптимал</t>
  </si>
  <si>
    <t>л</t>
  </si>
  <si>
    <t>Крепеж (гвозди, саморезы, пластины, шпильки)</t>
  </si>
  <si>
    <t>компл</t>
  </si>
  <si>
    <t>Устройство стяжки пола по маякам t=40мм</t>
  </si>
  <si>
    <t>Устройство стен из газосиликатного блока 600*250*300 мм</t>
  </si>
  <si>
    <t>Устройство проемов в стенах из пеноблока 300 мм  (шириной 9272 мм) с установкой промежуточных опор из проф.трубы 50мм</t>
  </si>
  <si>
    <t>Минплита П-150 (плотность 150), t=80мм</t>
  </si>
  <si>
    <t>Штукатурка стен (t слоя -30мм)</t>
  </si>
  <si>
    <t>Монтаж утеплителя</t>
  </si>
  <si>
    <t>Устройство гидроизоляции в два слоя</t>
  </si>
  <si>
    <t>Укладка рубероида в 2 слоя</t>
  </si>
  <si>
    <t>Комплекс работ по "Устройству утепленной мягкой кровли"</t>
  </si>
  <si>
    <t xml:space="preserve">Брус 150х150 </t>
  </si>
  <si>
    <t>Устройство кровельного торца (подбоя)</t>
  </si>
  <si>
    <t>Сайдинг «Корабельная доска» (комплект с фурнитурой и крепежом)</t>
  </si>
  <si>
    <t>Транспортные расходы по всем разделам</t>
  </si>
  <si>
    <t>Аренда механизмов (автокран) - 6 смен</t>
  </si>
  <si>
    <t>1.6</t>
  </si>
  <si>
    <t>11.1</t>
  </si>
  <si>
    <t>16.1</t>
  </si>
  <si>
    <t>Окраска труб в 2 слоя</t>
  </si>
  <si>
    <t>Краска Hammerite 20л</t>
  </si>
  <si>
    <t>кирпич керамический облицовочный  М-150 250х120х65 терракот</t>
  </si>
  <si>
    <t>кирпич керамический облицовочный  М-150 250х120х65 абрикос</t>
  </si>
  <si>
    <t>кирпич керамический облицовочный  М-150 250х120х65 солома</t>
  </si>
  <si>
    <t>кирпич керамический облицовочный  М-150 250х120х65 коричневый</t>
  </si>
  <si>
    <t>Пластификатор "Супер С-3" (10 л) (1л/100кг цемента)</t>
  </si>
  <si>
    <t>Армированный блок D600 (600х300х250)</t>
  </si>
  <si>
    <t>Мягкая кровля (Burnt Sienna) (упак. 2,32 м2)</t>
  </si>
  <si>
    <t>Гвозди для мягкой кровли (упак. 5 кг)</t>
  </si>
  <si>
    <t>Поддон</t>
  </si>
  <si>
    <t>Демонтаж металлического плинтуса (отбойника по периметру)</t>
  </si>
  <si>
    <t>Демонтаж утеплителя t=100мм (с подготовкой к последующей укладке)</t>
  </si>
  <si>
    <t>Демонтаж части парапета из кирпича</t>
  </si>
  <si>
    <t>Сухая смесь М-150 (50кг/1кв.м) (мешок 40 кг)</t>
  </si>
  <si>
    <t>Устройство черновой стяжки из керамзитобетона - 35-40мм</t>
  </si>
  <si>
    <t>Сухая смесь М-150 (90кг/1кв.м при h=40мм) (меш 40кг)</t>
  </si>
  <si>
    <t>Плитка керамогранитная 300*300мм</t>
  </si>
  <si>
    <t>Клей плиточный водостойкий особопрочный</t>
  </si>
  <si>
    <t>клей для блоков "Волма Блок" - 25 кг.(70кг/м3)</t>
  </si>
  <si>
    <t>Сухая смесь М-150 (меш 40кг) (для подушки 1-го ряда)</t>
  </si>
  <si>
    <t xml:space="preserve">Кирпич рядовой полнотелый одинарный М125 </t>
  </si>
  <si>
    <t>12.2</t>
  </si>
  <si>
    <t xml:space="preserve">По счету 409 
кол-во кратно упак.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</si>
</sst>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&quot;р.&quot;"/>
    <numFmt numFmtId="166" formatCode="#,##0.00_ ;[Red]\-#,##0.00\ "/>
    <numFmt numFmtId="167" formatCode="#,##0.00_ ;\-#,##0.00\ 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_р_.;[Red]\-#,##0.000_р_."/>
    <numFmt numFmtId="179" formatCode="#,##0.0000_р_.;[Red]\-#,##0.0000_р_."/>
    <numFmt numFmtId="180" formatCode="#,##0.0_р_.;[Red]\-#,##0.0_р_."/>
    <numFmt numFmtId="181" formatCode="#,##0&quot;р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 CYR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1"/>
      <name val="Times New Roman"/>
      <family val="1"/>
    </font>
    <font>
      <sz val="12"/>
      <color indexed="30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b/>
      <sz val="12"/>
      <name val="Times New Roman CYR"/>
      <family val="0"/>
    </font>
    <font>
      <sz val="11"/>
      <color indexed="9"/>
      <name val="Times New Roman"/>
      <family val="1"/>
    </font>
    <font>
      <sz val="11"/>
      <color indexed="9"/>
      <name val="Times New Roman CYR"/>
      <family val="0"/>
    </font>
    <font>
      <sz val="11"/>
      <color indexed="8"/>
      <name val="Times New Roman"/>
      <family val="1"/>
    </font>
    <font>
      <b/>
      <sz val="16"/>
      <name val="Times New Roman CYR"/>
      <family val="0"/>
    </font>
    <font>
      <b/>
      <u val="single"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color indexed="9"/>
      <name val="Times New Roman CYR"/>
      <family val="0"/>
    </font>
    <font>
      <b/>
      <u val="single"/>
      <sz val="16"/>
      <name val="Times New Roman CYR"/>
      <family val="0"/>
    </font>
    <font>
      <b/>
      <sz val="11"/>
      <color indexed="9"/>
      <name val="Times New Roman"/>
      <family val="1"/>
    </font>
    <font>
      <b/>
      <sz val="11"/>
      <color indexed="9"/>
      <name val="Times New Roman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6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2" fillId="0" borderId="0" xfId="56" applyFont="1" applyFill="1">
      <alignment/>
      <protection/>
    </xf>
    <xf numFmtId="0" fontId="5" fillId="0" borderId="0" xfId="56" applyFont="1" applyFill="1" applyAlignment="1">
      <alignment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Border="1" applyAlignment="1">
      <alignment horizontal="center" wrapText="1"/>
      <protection/>
    </xf>
    <xf numFmtId="0" fontId="3" fillId="0" borderId="0" xfId="56" applyFont="1" applyFill="1" applyBorder="1" applyAlignment="1">
      <alignment horizontal="right"/>
      <protection/>
    </xf>
    <xf numFmtId="4" fontId="3" fillId="0" borderId="0" xfId="56" applyNumberFormat="1" applyFont="1" applyFill="1" applyBorder="1" applyAlignment="1">
      <alignment horizontal="right"/>
      <protection/>
    </xf>
    <xf numFmtId="165" fontId="3" fillId="0" borderId="0" xfId="56" applyNumberFormat="1" applyFont="1" applyFill="1" applyBorder="1" applyAlignment="1">
      <alignment horizontal="left" wrapText="1"/>
      <protection/>
    </xf>
    <xf numFmtId="0" fontId="8" fillId="0" borderId="0" xfId="59" applyFont="1" applyFill="1">
      <alignment/>
      <protection/>
    </xf>
    <xf numFmtId="0" fontId="5" fillId="0" borderId="0" xfId="56" applyFont="1" applyFill="1" applyAlignment="1">
      <alignment horizontal="right" wrapText="1"/>
      <protection/>
    </xf>
    <xf numFmtId="0" fontId="5" fillId="0" borderId="0" xfId="56" applyFont="1" applyFill="1" applyAlignment="1">
      <alignment horizontal="center" wrapText="1"/>
      <protection/>
    </xf>
    <xf numFmtId="0" fontId="5" fillId="0" borderId="0" xfId="56" applyFont="1" applyFill="1" applyAlignment="1">
      <alignment horizontal="right"/>
      <protection/>
    </xf>
    <xf numFmtId="4" fontId="5" fillId="0" borderId="0" xfId="56" applyNumberFormat="1" applyFont="1" applyFill="1" applyAlignment="1">
      <alignment horizontal="right"/>
      <protection/>
    </xf>
    <xf numFmtId="165" fontId="5" fillId="0" borderId="0" xfId="56" applyNumberFormat="1" applyFont="1" applyFill="1" applyBorder="1" applyAlignment="1">
      <alignment horizontal="left" wrapText="1"/>
      <protection/>
    </xf>
    <xf numFmtId="0" fontId="5" fillId="0" borderId="10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2" fontId="5" fillId="0" borderId="10" xfId="56" applyNumberFormat="1" applyFont="1" applyFill="1" applyBorder="1">
      <alignment/>
      <protection/>
    </xf>
    <xf numFmtId="0" fontId="5" fillId="0" borderId="10" xfId="56" applyFont="1" applyFill="1" applyBorder="1" applyAlignment="1">
      <alignment/>
      <protection/>
    </xf>
    <xf numFmtId="165" fontId="5" fillId="0" borderId="10" xfId="56" applyNumberFormat="1" applyFont="1" applyFill="1" applyBorder="1" applyAlignment="1">
      <alignment horizontal="left" wrapText="1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1" fontId="5" fillId="0" borderId="11" xfId="56" applyNumberFormat="1" applyFont="1" applyFill="1" applyBorder="1" applyAlignment="1">
      <alignment horizontal="center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9" fontId="9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Font="1" applyFill="1" applyBorder="1" applyAlignment="1" applyProtection="1">
      <alignment horizont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40" fontId="11" fillId="0" borderId="0" xfId="56" applyNumberFormat="1" applyFont="1" applyFill="1" applyBorder="1" applyAlignment="1" applyProtection="1">
      <alignment vertical="center"/>
      <protection/>
    </xf>
    <xf numFmtId="10" fontId="12" fillId="0" borderId="0" xfId="56" applyNumberFormat="1" applyFont="1" applyFill="1" applyBorder="1" applyAlignment="1" applyProtection="1">
      <alignment vertical="center"/>
      <protection/>
    </xf>
    <xf numFmtId="40" fontId="12" fillId="0" borderId="0" xfId="56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3" fillId="0" borderId="10" xfId="56" applyFont="1" applyFill="1" applyBorder="1" applyAlignment="1" applyProtection="1">
      <alignment vertical="center"/>
      <protection/>
    </xf>
    <xf numFmtId="0" fontId="6" fillId="0" borderId="0" xfId="56" applyFont="1" applyBorder="1" applyProtection="1">
      <alignment/>
      <protection/>
    </xf>
    <xf numFmtId="2" fontId="4" fillId="0" borderId="0" xfId="56" applyNumberFormat="1" applyFont="1" applyFill="1" applyBorder="1" applyProtection="1">
      <alignment/>
      <protection/>
    </xf>
    <xf numFmtId="165" fontId="4" fillId="0" borderId="0" xfId="56" applyNumberFormat="1" applyFont="1" applyFill="1" applyBorder="1" applyProtection="1">
      <alignment/>
      <protection/>
    </xf>
    <xf numFmtId="40" fontId="4" fillId="0" borderId="0" xfId="56" applyNumberFormat="1" applyFont="1" applyFill="1" applyBorder="1" applyAlignment="1" applyProtection="1">
      <alignment wrapText="1"/>
      <protection/>
    </xf>
    <xf numFmtId="0" fontId="5" fillId="0" borderId="0" xfId="56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>
      <alignment/>
    </xf>
    <xf numFmtId="0" fontId="5" fillId="0" borderId="0" xfId="56" applyFont="1" applyFill="1" applyBorder="1" applyProtection="1">
      <alignment/>
      <protection/>
    </xf>
    <xf numFmtId="166" fontId="5" fillId="0" borderId="0" xfId="56" applyNumberFormat="1" applyFont="1" applyFill="1" applyBorder="1" applyAlignment="1" applyProtection="1">
      <alignment horizontal="right"/>
      <protection/>
    </xf>
    <xf numFmtId="2" fontId="4" fillId="0" borderId="0" xfId="56" applyNumberFormat="1" applyFont="1" applyFill="1" applyBorder="1" applyAlignment="1" applyProtection="1">
      <alignment horizontal="center" vertical="top" wrapText="1"/>
      <protection/>
    </xf>
    <xf numFmtId="166" fontId="3" fillId="0" borderId="0" xfId="56" applyNumberFormat="1" applyFont="1" applyFill="1" applyBorder="1" applyAlignment="1" applyProtection="1">
      <alignment horizontal="right"/>
      <protection/>
    </xf>
    <xf numFmtId="9" fontId="5" fillId="0" borderId="0" xfId="56" applyNumberFormat="1" applyFont="1" applyFill="1" applyBorder="1" applyAlignment="1" applyProtection="1">
      <alignment horizontal="center" vertical="top" wrapText="1"/>
      <protection/>
    </xf>
    <xf numFmtId="40" fontId="5" fillId="0" borderId="0" xfId="56" applyNumberFormat="1" applyFont="1" applyFill="1" applyBorder="1" applyAlignment="1" applyProtection="1">
      <alignment horizontal="right"/>
      <protection/>
    </xf>
    <xf numFmtId="0" fontId="4" fillId="0" borderId="10" xfId="56" applyFont="1" applyFill="1" applyBorder="1" applyAlignment="1" applyProtection="1">
      <alignment horizontal="left"/>
      <protection locked="0"/>
    </xf>
    <xf numFmtId="40" fontId="4" fillId="0" borderId="12" xfId="56" applyNumberFormat="1" applyFont="1" applyFill="1" applyBorder="1" applyAlignment="1" applyProtection="1">
      <alignment wrapText="1"/>
      <protection/>
    </xf>
    <xf numFmtId="49" fontId="11" fillId="0" borderId="13" xfId="56" applyNumberFormat="1" applyFont="1" applyFill="1" applyBorder="1" applyAlignment="1" applyProtection="1">
      <alignment horizontal="center" vertical="center"/>
      <protection/>
    </xf>
    <xf numFmtId="0" fontId="11" fillId="0" borderId="14" xfId="56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2" fillId="0" borderId="0" xfId="56" applyFont="1" applyFill="1" applyAlignment="1">
      <alignment horizontal="center" vertical="center"/>
      <protection/>
    </xf>
    <xf numFmtId="0" fontId="11" fillId="0" borderId="14" xfId="56" applyFont="1" applyFill="1" applyBorder="1" applyAlignment="1" applyProtection="1">
      <alignment horizontal="left" vertical="center" wrapText="1"/>
      <protection locked="0"/>
    </xf>
    <xf numFmtId="0" fontId="19" fillId="0" borderId="0" xfId="56" applyFont="1" applyFill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17" fillId="0" borderId="0" xfId="56" applyFont="1" applyFill="1" applyBorder="1" applyProtection="1">
      <alignment/>
      <protection/>
    </xf>
    <xf numFmtId="49" fontId="4" fillId="0" borderId="0" xfId="56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/>
    </xf>
    <xf numFmtId="0" fontId="6" fillId="0" borderId="0" xfId="56" applyFont="1" applyFill="1" applyBorder="1">
      <alignment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9" fontId="22" fillId="0" borderId="0" xfId="56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/>
    </xf>
    <xf numFmtId="0" fontId="22" fillId="0" borderId="0" xfId="56" applyFont="1" applyFill="1" applyBorder="1" applyProtection="1">
      <alignment/>
      <protection/>
    </xf>
    <xf numFmtId="40" fontId="22" fillId="0" borderId="0" xfId="56" applyNumberFormat="1" applyFont="1" applyFill="1" applyBorder="1" applyAlignment="1" applyProtection="1">
      <alignment horizontal="right"/>
      <protection/>
    </xf>
    <xf numFmtId="166" fontId="22" fillId="0" borderId="0" xfId="56" applyNumberFormat="1" applyFont="1" applyFill="1" applyBorder="1" applyAlignment="1" applyProtection="1">
      <alignment horizontal="right"/>
      <protection/>
    </xf>
    <xf numFmtId="0" fontId="24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5" fillId="0" borderId="10" xfId="56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4" fillId="0" borderId="0" xfId="56" applyFont="1" applyFill="1" applyBorder="1" applyAlignment="1" applyProtection="1">
      <alignment horizontal="center"/>
      <protection/>
    </xf>
    <xf numFmtId="0" fontId="6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11" fillId="0" borderId="15" xfId="56" applyFont="1" applyFill="1" applyBorder="1" applyAlignment="1" applyProtection="1">
      <alignment horizontal="left" vertical="center" wrapText="1"/>
      <protection locked="0"/>
    </xf>
    <xf numFmtId="0" fontId="11" fillId="0" borderId="15" xfId="56" applyFont="1" applyFill="1" applyBorder="1" applyAlignment="1" applyProtection="1">
      <alignment horizontal="center" vertical="center"/>
      <protection locked="0"/>
    </xf>
    <xf numFmtId="40" fontId="9" fillId="0" borderId="15" xfId="56" applyNumberFormat="1" applyFont="1" applyFill="1" applyBorder="1" applyAlignment="1" applyProtection="1">
      <alignment horizontal="right" vertical="center" wrapText="1"/>
      <protection locked="0"/>
    </xf>
    <xf numFmtId="40" fontId="14" fillId="0" borderId="15" xfId="56" applyNumberFormat="1" applyFont="1" applyFill="1" applyBorder="1" applyAlignment="1" applyProtection="1">
      <alignment horizontal="right" vertical="center" wrapText="1"/>
      <protection/>
    </xf>
    <xf numFmtId="49" fontId="11" fillId="0" borderId="16" xfId="56" applyNumberFormat="1" applyFont="1" applyFill="1" applyBorder="1" applyAlignment="1" applyProtection="1">
      <alignment horizontal="center" vertical="center"/>
      <protection/>
    </xf>
    <xf numFmtId="40" fontId="9" fillId="0" borderId="15" xfId="56" applyNumberFormat="1" applyFont="1" applyFill="1" applyBorder="1" applyAlignment="1" applyProtection="1">
      <alignment vertical="center" wrapText="1"/>
      <protection locked="0"/>
    </xf>
    <xf numFmtId="40" fontId="14" fillId="0" borderId="15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40" fontId="5" fillId="0" borderId="15" xfId="56" applyNumberFormat="1" applyFont="1" applyFill="1" applyBorder="1" applyAlignment="1" applyProtection="1">
      <alignment horizontal="right" vertical="center" wrapText="1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14" fillId="0" borderId="15" xfId="56" applyFont="1" applyFill="1" applyBorder="1" applyAlignment="1" applyProtection="1">
      <alignment horizontal="center" vertical="center"/>
      <protection locked="0"/>
    </xf>
    <xf numFmtId="0" fontId="5" fillId="0" borderId="15" xfId="56" applyFont="1" applyFill="1" applyBorder="1" applyAlignment="1" applyProtection="1">
      <alignment horizontal="center" vertical="center"/>
      <protection locked="0"/>
    </xf>
    <xf numFmtId="40" fontId="9" fillId="0" borderId="17" xfId="56" applyNumberFormat="1" applyFont="1" applyFill="1" applyBorder="1" applyAlignment="1" applyProtection="1">
      <alignment horizontal="right" vertical="center" wrapText="1"/>
      <protection locked="0"/>
    </xf>
    <xf numFmtId="49" fontId="14" fillId="0" borderId="18" xfId="56" applyNumberFormat="1" applyFont="1" applyFill="1" applyBorder="1" applyAlignment="1" applyProtection="1">
      <alignment horizontal="center" vertical="center"/>
      <protection/>
    </xf>
    <xf numFmtId="0" fontId="14" fillId="0" borderId="19" xfId="56" applyFont="1" applyFill="1" applyBorder="1" applyAlignment="1" applyProtection="1">
      <alignment horizontal="center" vertical="center"/>
      <protection locked="0"/>
    </xf>
    <xf numFmtId="40" fontId="14" fillId="0" borderId="19" xfId="56" applyNumberFormat="1" applyFont="1" applyFill="1" applyBorder="1" applyAlignment="1" applyProtection="1">
      <alignment horizontal="right" vertical="center" wrapText="1"/>
      <protection/>
    </xf>
    <xf numFmtId="2" fontId="5" fillId="0" borderId="15" xfId="56" applyNumberFormat="1" applyFont="1" applyFill="1" applyBorder="1" applyAlignment="1" applyProtection="1">
      <alignment vertical="center"/>
      <protection locked="0"/>
    </xf>
    <xf numFmtId="40" fontId="11" fillId="0" borderId="15" xfId="56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56" applyFont="1" applyFill="1" applyAlignment="1">
      <alignment vertical="center"/>
      <protection/>
    </xf>
    <xf numFmtId="0" fontId="2" fillId="0" borderId="0" xfId="56" applyFont="1" applyFill="1" applyAlignment="1">
      <alignment vertical="center"/>
      <protection/>
    </xf>
    <xf numFmtId="0" fontId="4" fillId="0" borderId="10" xfId="56" applyFont="1" applyFill="1" applyBorder="1" applyAlignment="1" applyProtection="1">
      <alignment horizontal="center"/>
      <protection/>
    </xf>
    <xf numFmtId="49" fontId="5" fillId="0" borderId="16" xfId="56" applyNumberFormat="1" applyFont="1" applyFill="1" applyBorder="1" applyAlignment="1" applyProtection="1">
      <alignment horizontal="center" vertical="center"/>
      <protection/>
    </xf>
    <xf numFmtId="40" fontId="9" fillId="0" borderId="14" xfId="56" applyNumberFormat="1" applyFont="1" applyFill="1" applyBorder="1" applyAlignment="1" applyProtection="1">
      <alignment horizontal="right" vertical="center" wrapText="1"/>
      <protection locked="0"/>
    </xf>
    <xf numFmtId="40" fontId="11" fillId="0" borderId="14" xfId="56" applyNumberFormat="1" applyFont="1" applyFill="1" applyBorder="1" applyAlignment="1" applyProtection="1">
      <alignment horizontal="right" vertical="center" wrapText="1"/>
      <protection/>
    </xf>
    <xf numFmtId="40" fontId="9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19" fillId="0" borderId="0" xfId="56" applyFont="1" applyFill="1" applyAlignment="1">
      <alignment vertical="center"/>
      <protection/>
    </xf>
    <xf numFmtId="40" fontId="14" fillId="0" borderId="21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2" fontId="5" fillId="0" borderId="15" xfId="56" applyNumberFormat="1" applyFont="1" applyFill="1" applyBorder="1" applyAlignment="1" applyProtection="1">
      <alignment horizontal="right" vertical="center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2" fontId="14" fillId="0" borderId="19" xfId="56" applyNumberFormat="1" applyFont="1" applyFill="1" applyBorder="1" applyAlignment="1" applyProtection="1">
      <alignment horizontal="right" vertical="center"/>
      <protection locked="0"/>
    </xf>
    <xf numFmtId="40" fontId="9" fillId="0" borderId="19" xfId="56" applyNumberFormat="1" applyFont="1" applyFill="1" applyBorder="1" applyAlignment="1" applyProtection="1">
      <alignment horizontal="right" vertical="center" wrapText="1"/>
      <protection locked="0"/>
    </xf>
    <xf numFmtId="40" fontId="14" fillId="0" borderId="22" xfId="56" applyNumberFormat="1" applyFont="1" applyFill="1" applyBorder="1" applyAlignment="1" applyProtection="1">
      <alignment horizontal="right" vertical="center" wrapText="1"/>
      <protection/>
    </xf>
    <xf numFmtId="49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15" xfId="56" applyFont="1" applyFill="1" applyBorder="1" applyAlignment="1" applyProtection="1">
      <alignment horizontal="left" vertical="center" wrapText="1"/>
      <protection locked="0"/>
    </xf>
    <xf numFmtId="0" fontId="14" fillId="0" borderId="15" xfId="56" applyFont="1" applyFill="1" applyBorder="1" applyAlignment="1" applyProtection="1">
      <alignment horizontal="left" vertical="center" wrapText="1"/>
      <protection locked="0"/>
    </xf>
    <xf numFmtId="0" fontId="8" fillId="0" borderId="0" xfId="59" applyFont="1" applyFill="1" applyAlignment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6" fillId="0" borderId="0" xfId="56" applyFont="1" applyFill="1" applyBorder="1" applyAlignment="1">
      <alignment horizontal="center"/>
      <protection/>
    </xf>
    <xf numFmtId="49" fontId="14" fillId="0" borderId="16" xfId="56" applyNumberFormat="1" applyFont="1" applyFill="1" applyBorder="1" applyAlignment="1" applyProtection="1">
      <alignment horizontal="center" vertical="center"/>
      <protection/>
    </xf>
    <xf numFmtId="2" fontId="14" fillId="0" borderId="15" xfId="56" applyNumberFormat="1" applyFont="1" applyFill="1" applyBorder="1" applyAlignment="1" applyProtection="1">
      <alignment horizontal="right" vertical="center"/>
      <protection locked="0"/>
    </xf>
    <xf numFmtId="40" fontId="14" fillId="0" borderId="17" xfId="56" applyNumberFormat="1" applyFont="1" applyFill="1" applyBorder="1" applyAlignment="1" applyProtection="1">
      <alignment horizontal="right" vertical="center" wrapText="1"/>
      <protection/>
    </xf>
    <xf numFmtId="0" fontId="5" fillId="0" borderId="14" xfId="56" applyFont="1" applyFill="1" applyBorder="1" applyAlignment="1" applyProtection="1">
      <alignment horizontal="left" vertical="center" wrapText="1"/>
      <protection locked="0"/>
    </xf>
    <xf numFmtId="0" fontId="5" fillId="0" borderId="14" xfId="56" applyFont="1" applyFill="1" applyBorder="1" applyAlignment="1" applyProtection="1">
      <alignment horizontal="center" vertical="center"/>
      <protection locked="0"/>
    </xf>
    <xf numFmtId="2" fontId="5" fillId="0" borderId="14" xfId="56" applyNumberFormat="1" applyFont="1" applyFill="1" applyBorder="1" applyAlignment="1" applyProtection="1">
      <alignment vertical="center"/>
      <protection locked="0"/>
    </xf>
    <xf numFmtId="0" fontId="68" fillId="0" borderId="0" xfId="0" applyFont="1" applyFill="1" applyBorder="1" applyAlignment="1">
      <alignment vertical="center"/>
    </xf>
    <xf numFmtId="0" fontId="69" fillId="0" borderId="0" xfId="56" applyFont="1" applyFill="1" applyAlignment="1">
      <alignment vertical="center"/>
      <protection/>
    </xf>
    <xf numFmtId="40" fontId="9" fillId="0" borderId="14" xfId="56" applyNumberFormat="1" applyFont="1" applyFill="1" applyBorder="1" applyAlignment="1" applyProtection="1">
      <alignment vertical="center" wrapText="1"/>
      <protection locked="0"/>
    </xf>
    <xf numFmtId="40" fontId="14" fillId="0" borderId="15" xfId="56" applyNumberFormat="1" applyFont="1" applyFill="1" applyBorder="1" applyAlignment="1" applyProtection="1">
      <alignment horizontal="right" vertical="center" wrapText="1"/>
      <protection/>
    </xf>
    <xf numFmtId="40" fontId="9" fillId="0" borderId="19" xfId="56" applyNumberFormat="1" applyFont="1" applyFill="1" applyBorder="1" applyAlignment="1" applyProtection="1">
      <alignment vertical="center" wrapText="1"/>
      <protection locked="0"/>
    </xf>
    <xf numFmtId="40" fontId="9" fillId="0" borderId="17" xfId="56" applyNumberFormat="1" applyFont="1" applyFill="1" applyBorder="1" applyAlignment="1" applyProtection="1">
      <alignment vertical="center" wrapText="1"/>
      <protection locked="0"/>
    </xf>
    <xf numFmtId="40" fontId="14" fillId="0" borderId="15" xfId="56" applyNumberFormat="1" applyFont="1" applyFill="1" applyBorder="1" applyAlignment="1" applyProtection="1">
      <alignment vertical="center" wrapText="1"/>
      <protection/>
    </xf>
    <xf numFmtId="40" fontId="14" fillId="0" borderId="17" xfId="56" applyNumberFormat="1" applyFont="1" applyFill="1" applyBorder="1" applyAlignment="1" applyProtection="1">
      <alignment vertical="center" wrapText="1"/>
      <protection/>
    </xf>
    <xf numFmtId="49" fontId="14" fillId="0" borderId="16" xfId="56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" fontId="5" fillId="0" borderId="0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Protection="1">
      <alignment/>
      <protection/>
    </xf>
    <xf numFmtId="0" fontId="14" fillId="0" borderId="15" xfId="56" applyFont="1" applyFill="1" applyBorder="1" applyAlignment="1" applyProtection="1">
      <alignment horizontal="left" vertical="top" wrapText="1"/>
      <protection locked="0"/>
    </xf>
    <xf numFmtId="0" fontId="14" fillId="0" borderId="15" xfId="56" applyFont="1" applyFill="1" applyBorder="1" applyAlignment="1" applyProtection="1">
      <alignment horizontal="center"/>
      <protection locked="0"/>
    </xf>
    <xf numFmtId="40" fontId="14" fillId="0" borderId="15" xfId="56" applyNumberFormat="1" applyFont="1" applyFill="1" applyBorder="1" applyAlignment="1" applyProtection="1">
      <alignment horizontal="right" wrapText="1"/>
      <protection/>
    </xf>
    <xf numFmtId="40" fontId="9" fillId="0" borderId="15" xfId="56" applyNumberFormat="1" applyFont="1" applyFill="1" applyBorder="1" applyAlignment="1" applyProtection="1">
      <alignment wrapText="1"/>
      <protection locked="0"/>
    </xf>
    <xf numFmtId="40" fontId="14" fillId="0" borderId="15" xfId="56" applyNumberFormat="1" applyFont="1" applyFill="1" applyBorder="1" applyAlignment="1" applyProtection="1">
      <alignment wrapText="1"/>
      <protection/>
    </xf>
    <xf numFmtId="40" fontId="14" fillId="0" borderId="17" xfId="56" applyNumberFormat="1" applyFont="1" applyFill="1" applyBorder="1" applyAlignment="1" applyProtection="1">
      <alignment wrapText="1"/>
      <protection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center"/>
      <protection/>
    </xf>
    <xf numFmtId="0" fontId="26" fillId="0" borderId="0" xfId="0" applyFont="1" applyFill="1" applyBorder="1" applyAlignment="1">
      <alignment/>
    </xf>
    <xf numFmtId="0" fontId="27" fillId="0" borderId="0" xfId="56" applyFont="1" applyFill="1">
      <alignment/>
      <protection/>
    </xf>
    <xf numFmtId="0" fontId="28" fillId="0" borderId="0" xfId="56" applyFont="1" applyFill="1">
      <alignment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56" applyFont="1" applyFill="1" applyAlignment="1">
      <alignment horizontal="center" vertical="center"/>
      <protection/>
    </xf>
    <xf numFmtId="40" fontId="14" fillId="0" borderId="19" xfId="56" applyNumberFormat="1" applyFont="1" applyFill="1" applyBorder="1" applyAlignment="1" applyProtection="1">
      <alignment vertical="center" wrapText="1"/>
      <protection/>
    </xf>
    <xf numFmtId="40" fontId="14" fillId="0" borderId="21" xfId="56" applyNumberFormat="1" applyFont="1" applyFill="1" applyBorder="1" applyAlignment="1" applyProtection="1">
      <alignment vertical="center" wrapText="1"/>
      <protection/>
    </xf>
    <xf numFmtId="40" fontId="14" fillId="0" borderId="22" xfId="56" applyNumberFormat="1" applyFont="1" applyFill="1" applyBorder="1" applyAlignment="1" applyProtection="1">
      <alignment vertical="center" wrapText="1"/>
      <protection/>
    </xf>
    <xf numFmtId="0" fontId="11" fillId="0" borderId="15" xfId="56" applyFont="1" applyFill="1" applyBorder="1" applyAlignment="1" applyProtection="1">
      <alignment horizontal="right" vertical="center"/>
      <protection locked="0"/>
    </xf>
    <xf numFmtId="40" fontId="14" fillId="0" borderId="15" xfId="56" applyNumberFormat="1" applyFont="1" applyFill="1" applyBorder="1" applyAlignment="1" applyProtection="1">
      <alignment horizontal="right" vertical="center" wrapText="1"/>
      <protection locked="0"/>
    </xf>
    <xf numFmtId="40" fontId="9" fillId="0" borderId="15" xfId="56" applyNumberFormat="1" applyFont="1" applyFill="1" applyBorder="1" applyAlignment="1" applyProtection="1">
      <alignment horizontal="right" wrapText="1"/>
      <protection locked="0"/>
    </xf>
    <xf numFmtId="40" fontId="14" fillId="0" borderId="17" xfId="56" applyNumberFormat="1" applyFont="1" applyFill="1" applyBorder="1" applyAlignment="1" applyProtection="1">
      <alignment horizontal="right" wrapText="1"/>
      <protection/>
    </xf>
    <xf numFmtId="49" fontId="11" fillId="0" borderId="16" xfId="56" applyNumberFormat="1" applyFont="1" applyFill="1" applyBorder="1" applyAlignment="1" applyProtection="1">
      <alignment horizontal="center" vertical="top"/>
      <protection/>
    </xf>
    <xf numFmtId="0" fontId="11" fillId="0" borderId="15" xfId="56" applyFont="1" applyFill="1" applyBorder="1" applyAlignment="1" applyProtection="1">
      <alignment horizontal="left" vertical="top" wrapText="1"/>
      <protection locked="0"/>
    </xf>
    <xf numFmtId="0" fontId="11" fillId="0" borderId="15" xfId="56" applyFont="1" applyFill="1" applyBorder="1" applyAlignment="1" applyProtection="1">
      <alignment horizontal="center"/>
      <protection locked="0"/>
    </xf>
    <xf numFmtId="2" fontId="5" fillId="0" borderId="15" xfId="56" applyNumberFormat="1" applyFont="1" applyFill="1" applyBorder="1" applyProtection="1">
      <alignment/>
      <protection locked="0"/>
    </xf>
    <xf numFmtId="40" fontId="11" fillId="0" borderId="15" xfId="56" applyNumberFormat="1" applyFont="1" applyFill="1" applyBorder="1" applyAlignment="1" applyProtection="1">
      <alignment horizontal="right" vertical="top" wrapText="1"/>
      <protection/>
    </xf>
    <xf numFmtId="40" fontId="9" fillId="0" borderId="17" xfId="56" applyNumberFormat="1" applyFont="1" applyFill="1" applyBorder="1" applyAlignment="1" applyProtection="1">
      <alignment horizontal="right" wrapText="1"/>
      <protection locked="0"/>
    </xf>
    <xf numFmtId="0" fontId="24" fillId="0" borderId="0" xfId="56" applyFont="1" applyFill="1" applyAlignment="1">
      <alignment horizontal="center" vertical="center"/>
      <protection/>
    </xf>
    <xf numFmtId="40" fontId="13" fillId="0" borderId="0" xfId="0" applyNumberFormat="1" applyFont="1" applyFill="1" applyAlignment="1">
      <alignment horizontal="center" vertical="center"/>
    </xf>
    <xf numFmtId="0" fontId="5" fillId="0" borderId="15" xfId="56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Alignment="1">
      <alignment horizontal="center" vertical="center"/>
    </xf>
    <xf numFmtId="0" fontId="53" fillId="0" borderId="0" xfId="42" applyFill="1" applyAlignment="1">
      <alignment horizontal="center"/>
    </xf>
    <xf numFmtId="40" fontId="9" fillId="0" borderId="23" xfId="56" applyNumberFormat="1" applyFont="1" applyFill="1" applyBorder="1" applyAlignment="1" applyProtection="1">
      <alignment horizontal="center" vertical="center" wrapText="1"/>
      <protection locked="0"/>
    </xf>
    <xf numFmtId="49" fontId="5" fillId="5" borderId="16" xfId="56" applyNumberFormat="1" applyFont="1" applyFill="1" applyBorder="1" applyAlignment="1" applyProtection="1">
      <alignment horizontal="center" vertical="center"/>
      <protection/>
    </xf>
    <xf numFmtId="0" fontId="5" fillId="5" borderId="15" xfId="56" applyFont="1" applyFill="1" applyBorder="1" applyAlignment="1" applyProtection="1">
      <alignment horizontal="left" vertical="center" wrapText="1"/>
      <protection locked="0"/>
    </xf>
    <xf numFmtId="0" fontId="5" fillId="5" borderId="15" xfId="56" applyFont="1" applyFill="1" applyBorder="1" applyAlignment="1" applyProtection="1">
      <alignment horizontal="center" vertical="center"/>
      <protection locked="0"/>
    </xf>
    <xf numFmtId="40" fontId="5" fillId="5" borderId="15" xfId="56" applyNumberFormat="1" applyFont="1" applyFill="1" applyBorder="1" applyAlignment="1" applyProtection="1">
      <alignment horizontal="right" vertical="center" wrapText="1"/>
      <protection/>
    </xf>
    <xf numFmtId="40" fontId="9" fillId="5" borderId="15" xfId="56" applyNumberFormat="1" applyFont="1" applyFill="1" applyBorder="1" applyAlignment="1" applyProtection="1">
      <alignment horizontal="right" vertical="center" wrapText="1"/>
      <protection locked="0"/>
    </xf>
    <xf numFmtId="40" fontId="14" fillId="5" borderId="15" xfId="56" applyNumberFormat="1" applyFont="1" applyFill="1" applyBorder="1" applyAlignment="1" applyProtection="1">
      <alignment horizontal="right" vertical="center" wrapText="1"/>
      <protection/>
    </xf>
    <xf numFmtId="40" fontId="9" fillId="5" borderId="17" xfId="56" applyNumberFormat="1" applyFont="1" applyFill="1" applyBorder="1" applyAlignment="1" applyProtection="1">
      <alignment horizontal="right" vertical="center" wrapText="1"/>
      <protection locked="0"/>
    </xf>
    <xf numFmtId="40" fontId="9" fillId="5" borderId="23" xfId="56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56" applyFont="1" applyFill="1" applyAlignment="1">
      <alignment vertical="center"/>
      <protection/>
    </xf>
    <xf numFmtId="0" fontId="2" fillId="5" borderId="0" xfId="56" applyFont="1" applyFill="1" applyAlignment="1">
      <alignment vertical="center"/>
      <protection/>
    </xf>
    <xf numFmtId="49" fontId="14" fillId="5" borderId="16" xfId="56" applyNumberFormat="1" applyFont="1" applyFill="1" applyBorder="1" applyAlignment="1" applyProtection="1">
      <alignment horizontal="center" vertical="center"/>
      <protection/>
    </xf>
    <xf numFmtId="0" fontId="14" fillId="5" borderId="15" xfId="56" applyFont="1" applyFill="1" applyBorder="1" applyAlignment="1" applyProtection="1">
      <alignment horizontal="left" vertical="center" wrapText="1"/>
      <protection locked="0"/>
    </xf>
    <xf numFmtId="0" fontId="14" fillId="5" borderId="15" xfId="56" applyFont="1" applyFill="1" applyBorder="1" applyAlignment="1" applyProtection="1">
      <alignment horizontal="center" vertical="center"/>
      <protection locked="0"/>
    </xf>
    <xf numFmtId="2" fontId="14" fillId="5" borderId="15" xfId="56" applyNumberFormat="1" applyFont="1" applyFill="1" applyBorder="1" applyAlignment="1" applyProtection="1">
      <alignment horizontal="right" vertical="center"/>
      <protection locked="0"/>
    </xf>
    <xf numFmtId="40" fontId="14" fillId="5" borderId="17" xfId="56" applyNumberFormat="1" applyFont="1" applyFill="1" applyBorder="1" applyAlignment="1" applyProtection="1">
      <alignment horizontal="right" vertical="center" wrapText="1"/>
      <protection/>
    </xf>
    <xf numFmtId="0" fontId="18" fillId="5" borderId="0" xfId="0" applyFont="1" applyFill="1" applyBorder="1" applyAlignment="1">
      <alignment vertical="center"/>
    </xf>
    <xf numFmtId="0" fontId="19" fillId="5" borderId="0" xfId="56" applyFont="1" applyFill="1" applyAlignment="1">
      <alignment vertical="center"/>
      <protection/>
    </xf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5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0" xfId="56" applyFont="1" applyFill="1" applyBorder="1" applyAlignment="1" applyProtection="1">
      <alignment horizontal="left" vertical="center"/>
      <protection/>
    </xf>
    <xf numFmtId="0" fontId="4" fillId="0" borderId="11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Alignment="1">
      <alignment horizontal="center" vertical="center" wrapText="1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4" fillId="0" borderId="27" xfId="56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2" fontId="4" fillId="0" borderId="26" xfId="56" applyNumberFormat="1" applyFont="1" applyFill="1" applyBorder="1" applyAlignment="1">
      <alignment horizontal="center" vertical="center" wrapText="1"/>
      <protection/>
    </xf>
    <xf numFmtId="2" fontId="4" fillId="0" borderId="27" xfId="56" applyNumberFormat="1" applyFont="1" applyFill="1" applyBorder="1" applyAlignment="1">
      <alignment horizontal="center" vertical="center" wrapText="1"/>
      <protection/>
    </xf>
    <xf numFmtId="2" fontId="4" fillId="0" borderId="28" xfId="56" applyNumberFormat="1" applyFont="1" applyFill="1" applyBorder="1" applyAlignment="1">
      <alignment horizontal="center" vertical="center" wrapText="1"/>
      <protection/>
    </xf>
    <xf numFmtId="0" fontId="5" fillId="0" borderId="28" xfId="56" applyFont="1" applyFill="1" applyBorder="1" applyAlignment="1">
      <alignment horizontal="center" vertical="center" wrapText="1"/>
      <protection/>
    </xf>
    <xf numFmtId="0" fontId="5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22" fillId="0" borderId="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забор дизайнеров (128+64м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S183"/>
  <sheetViews>
    <sheetView showGridLines="0" tabSelected="1" zoomScale="85" zoomScaleNormal="85" zoomScaleSheetLayoutView="100" zoomScalePageLayoutView="90" workbookViewId="0" topLeftCell="A1">
      <selection activeCell="B13" sqref="B13"/>
    </sheetView>
  </sheetViews>
  <sheetFormatPr defaultColWidth="15.28125" defaultRowHeight="15"/>
  <cols>
    <col min="1" max="1" width="5.140625" style="71" customWidth="1"/>
    <col min="2" max="2" width="61.57421875" style="1" customWidth="1"/>
    <col min="3" max="3" width="7.8515625" style="71" customWidth="1"/>
    <col min="4" max="4" width="13.7109375" style="1" customWidth="1"/>
    <col min="5" max="5" width="15.28125" style="1" customWidth="1"/>
    <col min="6" max="6" width="14.57421875" style="1" customWidth="1"/>
    <col min="7" max="7" width="16.140625" style="1" customWidth="1"/>
    <col min="8" max="8" width="16.00390625" style="1" customWidth="1"/>
    <col min="9" max="9" width="23.8515625" style="1" customWidth="1"/>
    <col min="10" max="10" width="13.28125" style="151" hidden="1" customWidth="1"/>
    <col min="11" max="17" width="9.140625" style="2" customWidth="1"/>
    <col min="18" max="220" width="9.140625" style="3" customWidth="1"/>
    <col min="221" max="221" width="6.00390625" style="3" customWidth="1"/>
    <col min="222" max="222" width="56.00390625" style="3" customWidth="1"/>
    <col min="223" max="223" width="8.7109375" style="3" customWidth="1"/>
    <col min="224" max="224" width="13.7109375" style="3" customWidth="1"/>
    <col min="225" max="225" width="14.57421875" style="3" customWidth="1"/>
    <col min="226" max="226" width="16.28125" style="3" customWidth="1"/>
    <col min="227" max="227" width="17.8515625" style="3" customWidth="1"/>
    <col min="228" max="228" width="17.28125" style="3" customWidth="1"/>
    <col min="229" max="229" width="18.421875" style="3" customWidth="1"/>
    <col min="230" max="230" width="12.140625" style="3" customWidth="1"/>
    <col min="231" max="231" width="13.7109375" style="3" customWidth="1"/>
    <col min="232" max="232" width="17.7109375" style="3" bestFit="1" customWidth="1"/>
    <col min="233" max="233" width="9.28125" style="3" bestFit="1" customWidth="1"/>
    <col min="234" max="234" width="13.421875" style="3" bestFit="1" customWidth="1"/>
    <col min="235" max="241" width="9.28125" style="3" customWidth="1"/>
    <col min="242" max="242" width="4.57421875" style="3" customWidth="1"/>
    <col min="243" max="243" width="61.57421875" style="3" customWidth="1"/>
    <col min="244" max="244" width="7.8515625" style="3" customWidth="1"/>
    <col min="245" max="245" width="11.140625" style="3" customWidth="1"/>
    <col min="246" max="246" width="12.421875" style="3" customWidth="1"/>
    <col min="247" max="247" width="12.28125" style="3" customWidth="1"/>
    <col min="248" max="16384" width="15.28125" style="3" customWidth="1"/>
  </cols>
  <sheetData>
    <row r="1" spans="1:11" ht="35.25" customHeight="1">
      <c r="A1" s="197" t="s">
        <v>86</v>
      </c>
      <c r="B1" s="197"/>
      <c r="C1" s="197"/>
      <c r="D1" s="197"/>
      <c r="E1" s="197"/>
      <c r="F1" s="197"/>
      <c r="G1" s="197"/>
      <c r="H1" s="197"/>
      <c r="I1" s="197"/>
      <c r="K1"/>
    </row>
    <row r="2" spans="1:11" ht="18" customHeight="1">
      <c r="A2" s="207" t="s">
        <v>0</v>
      </c>
      <c r="B2" s="207"/>
      <c r="C2" s="12"/>
      <c r="D2" s="4"/>
      <c r="E2" s="5"/>
      <c r="F2" s="6"/>
      <c r="G2" s="7" t="s">
        <v>1</v>
      </c>
      <c r="H2" s="8">
        <f>I173</f>
        <v>2319263.3276</v>
      </c>
      <c r="I2" s="9" t="s">
        <v>2</v>
      </c>
      <c r="K2"/>
    </row>
    <row r="3" spans="1:11" ht="18" customHeight="1">
      <c r="A3" s="207" t="s">
        <v>29</v>
      </c>
      <c r="B3" s="207"/>
      <c r="C3" s="113"/>
      <c r="D3" s="10"/>
      <c r="E3" s="11" t="s">
        <v>3</v>
      </c>
      <c r="F3" s="12"/>
      <c r="G3" s="13" t="s">
        <v>42</v>
      </c>
      <c r="H3" s="14">
        <f>G25+G46+G103+G162</f>
        <v>958066.7</v>
      </c>
      <c r="I3" s="15" t="s">
        <v>2</v>
      </c>
      <c r="K3"/>
    </row>
    <row r="4" spans="1:11" ht="15.75" customHeight="1">
      <c r="A4" s="68"/>
      <c r="B4" s="17"/>
      <c r="C4" s="68"/>
      <c r="D4" s="18"/>
      <c r="E4" s="16"/>
      <c r="F4" s="19"/>
      <c r="G4" s="13" t="s">
        <v>4</v>
      </c>
      <c r="H4" s="14">
        <f>H25+H46+H103+H162</f>
        <v>1130490.8199999998</v>
      </c>
      <c r="I4" s="20" t="s">
        <v>2</v>
      </c>
      <c r="K4"/>
    </row>
    <row r="5" spans="1:11" ht="29.25" customHeight="1">
      <c r="A5" s="198" t="s">
        <v>5</v>
      </c>
      <c r="B5" s="201" t="s">
        <v>6</v>
      </c>
      <c r="C5" s="198" t="s">
        <v>7</v>
      </c>
      <c r="D5" s="203" t="s">
        <v>8</v>
      </c>
      <c r="E5" s="190" t="s">
        <v>9</v>
      </c>
      <c r="F5" s="191"/>
      <c r="G5" s="190" t="s">
        <v>10</v>
      </c>
      <c r="H5" s="201"/>
      <c r="I5" s="191"/>
      <c r="K5"/>
    </row>
    <row r="6" spans="1:11" ht="15.75" customHeight="1">
      <c r="A6" s="199"/>
      <c r="B6" s="202"/>
      <c r="C6" s="199"/>
      <c r="D6" s="204"/>
      <c r="E6" s="195" t="s">
        <v>11</v>
      </c>
      <c r="F6" s="195" t="s">
        <v>12</v>
      </c>
      <c r="G6" s="195" t="s">
        <v>11</v>
      </c>
      <c r="H6" s="195" t="s">
        <v>13</v>
      </c>
      <c r="I6" s="198" t="s">
        <v>14</v>
      </c>
      <c r="K6"/>
    </row>
    <row r="7" spans="1:11" ht="18" customHeight="1">
      <c r="A7" s="200"/>
      <c r="B7" s="202"/>
      <c r="C7" s="200"/>
      <c r="D7" s="205"/>
      <c r="E7" s="195"/>
      <c r="F7" s="195"/>
      <c r="G7" s="195"/>
      <c r="H7" s="195"/>
      <c r="I7" s="206" t="s">
        <v>14</v>
      </c>
      <c r="K7"/>
    </row>
    <row r="8" spans="1:11" ht="15.75">
      <c r="A8" s="21">
        <v>1</v>
      </c>
      <c r="B8" s="22">
        <v>2</v>
      </c>
      <c r="C8" s="21">
        <v>3</v>
      </c>
      <c r="D8" s="23">
        <v>4</v>
      </c>
      <c r="E8" s="21">
        <v>5</v>
      </c>
      <c r="F8" s="23">
        <v>6</v>
      </c>
      <c r="G8" s="21">
        <v>7</v>
      </c>
      <c r="H8" s="23">
        <v>8</v>
      </c>
      <c r="I8" s="21">
        <v>9</v>
      </c>
      <c r="K8"/>
    </row>
    <row r="9" spans="1:17" ht="34.5" customHeight="1">
      <c r="A9" s="96">
        <v>1</v>
      </c>
      <c r="B9" s="46" t="s">
        <v>84</v>
      </c>
      <c r="C9" s="82"/>
      <c r="D9" s="33"/>
      <c r="E9" s="33"/>
      <c r="F9" s="33"/>
      <c r="G9" s="33"/>
      <c r="H9" s="33"/>
      <c r="I9" s="33"/>
      <c r="J9" s="50" t="s">
        <v>166</v>
      </c>
      <c r="K9" s="69"/>
      <c r="L9" s="67"/>
      <c r="M9" s="67"/>
      <c r="N9" s="67"/>
      <c r="O9" s="67"/>
      <c r="P9" s="3"/>
      <c r="Q9" s="3"/>
    </row>
    <row r="10" spans="1:15" s="95" customFormat="1" ht="15.75">
      <c r="A10" s="110" t="s">
        <v>16</v>
      </c>
      <c r="B10" s="119" t="s">
        <v>163</v>
      </c>
      <c r="C10" s="120" t="s">
        <v>20</v>
      </c>
      <c r="D10" s="121">
        <v>1</v>
      </c>
      <c r="E10" s="98">
        <v>3400</v>
      </c>
      <c r="F10" s="98"/>
      <c r="G10" s="98">
        <f aca="true" t="shared" si="0" ref="G10:G16">ROUND(E10*D10,2)</f>
        <v>3400</v>
      </c>
      <c r="H10" s="99"/>
      <c r="I10" s="100">
        <f aca="true" t="shared" si="1" ref="I10:I16">G10</f>
        <v>3400</v>
      </c>
      <c r="J10" s="170"/>
      <c r="K10" s="93"/>
      <c r="L10" s="94"/>
      <c r="M10" s="94"/>
      <c r="N10" s="94"/>
      <c r="O10" s="94"/>
    </row>
    <row r="11" spans="1:15" s="95" customFormat="1" ht="15.75">
      <c r="A11" s="97" t="s">
        <v>18</v>
      </c>
      <c r="B11" s="111" t="s">
        <v>162</v>
      </c>
      <c r="C11" s="84" t="s">
        <v>20</v>
      </c>
      <c r="D11" s="89">
        <v>1</v>
      </c>
      <c r="E11" s="75">
        <v>5600</v>
      </c>
      <c r="F11" s="75"/>
      <c r="G11" s="75">
        <f t="shared" si="0"/>
        <v>5600</v>
      </c>
      <c r="H11" s="90"/>
      <c r="I11" s="85">
        <f t="shared" si="1"/>
        <v>5600</v>
      </c>
      <c r="J11" s="170"/>
      <c r="K11" s="93"/>
      <c r="L11" s="94"/>
      <c r="M11" s="94" t="s">
        <v>17</v>
      </c>
      <c r="N11" s="94"/>
      <c r="O11" s="94"/>
    </row>
    <row r="12" spans="1:15" s="95" customFormat="1" ht="31.5">
      <c r="A12" s="77" t="s">
        <v>43</v>
      </c>
      <c r="B12" s="111" t="s">
        <v>94</v>
      </c>
      <c r="C12" s="84" t="s">
        <v>19</v>
      </c>
      <c r="D12" s="81">
        <v>16</v>
      </c>
      <c r="E12" s="75">
        <v>90</v>
      </c>
      <c r="F12" s="76"/>
      <c r="G12" s="75">
        <f t="shared" si="0"/>
        <v>1440</v>
      </c>
      <c r="H12" s="76"/>
      <c r="I12" s="85">
        <f t="shared" si="1"/>
        <v>1440</v>
      </c>
      <c r="J12" s="170"/>
      <c r="K12" s="93"/>
      <c r="L12" s="94"/>
      <c r="M12" s="94"/>
      <c r="N12" s="94"/>
      <c r="O12" s="94"/>
    </row>
    <row r="13" spans="1:15" s="95" customFormat="1" ht="31.5">
      <c r="A13" s="77" t="s">
        <v>52</v>
      </c>
      <c r="B13" s="111" t="s">
        <v>236</v>
      </c>
      <c r="C13" s="84" t="s">
        <v>31</v>
      </c>
      <c r="D13" s="81">
        <v>65</v>
      </c>
      <c r="E13" s="75">
        <v>40</v>
      </c>
      <c r="F13" s="76"/>
      <c r="G13" s="75">
        <f t="shared" si="0"/>
        <v>2600</v>
      </c>
      <c r="H13" s="76"/>
      <c r="I13" s="85">
        <f t="shared" si="1"/>
        <v>2600</v>
      </c>
      <c r="J13" s="170"/>
      <c r="K13" s="93"/>
      <c r="L13" s="94"/>
      <c r="M13" s="94"/>
      <c r="N13" s="94"/>
      <c r="O13" s="94"/>
    </row>
    <row r="14" spans="1:15" s="95" customFormat="1" ht="15.75">
      <c r="A14" s="77" t="s">
        <v>56</v>
      </c>
      <c r="B14" s="111" t="s">
        <v>95</v>
      </c>
      <c r="C14" s="84" t="s">
        <v>31</v>
      </c>
      <c r="D14" s="81">
        <v>42</v>
      </c>
      <c r="E14" s="75">
        <v>50</v>
      </c>
      <c r="F14" s="76"/>
      <c r="G14" s="75">
        <f t="shared" si="0"/>
        <v>2100</v>
      </c>
      <c r="H14" s="76"/>
      <c r="I14" s="85">
        <f t="shared" si="1"/>
        <v>2100</v>
      </c>
      <c r="J14" s="170"/>
      <c r="K14" s="93"/>
      <c r="L14" s="94"/>
      <c r="M14" s="94"/>
      <c r="N14" s="94"/>
      <c r="O14" s="94"/>
    </row>
    <row r="15" spans="1:15" s="95" customFormat="1" ht="15.75">
      <c r="A15" s="97" t="s">
        <v>57</v>
      </c>
      <c r="B15" s="111" t="s">
        <v>96</v>
      </c>
      <c r="C15" s="84" t="s">
        <v>19</v>
      </c>
      <c r="D15" s="81">
        <v>94</v>
      </c>
      <c r="E15" s="75">
        <v>180</v>
      </c>
      <c r="F15" s="76"/>
      <c r="G15" s="75">
        <f t="shared" si="0"/>
        <v>16920</v>
      </c>
      <c r="H15" s="76"/>
      <c r="I15" s="85">
        <f t="shared" si="1"/>
        <v>16920</v>
      </c>
      <c r="J15" s="170"/>
      <c r="K15" s="93"/>
      <c r="L15" s="94"/>
      <c r="M15" s="94"/>
      <c r="N15" s="94"/>
      <c r="O15" s="94"/>
    </row>
    <row r="16" spans="1:15" s="95" customFormat="1" ht="31.5">
      <c r="A16" s="97" t="s">
        <v>59</v>
      </c>
      <c r="B16" s="73" t="s">
        <v>237</v>
      </c>
      <c r="C16" s="74" t="s">
        <v>30</v>
      </c>
      <c r="D16" s="89">
        <v>9.4</v>
      </c>
      <c r="E16" s="75">
        <v>550</v>
      </c>
      <c r="F16" s="75"/>
      <c r="G16" s="75">
        <f t="shared" si="0"/>
        <v>5170</v>
      </c>
      <c r="H16" s="90"/>
      <c r="I16" s="85">
        <f t="shared" si="1"/>
        <v>5170</v>
      </c>
      <c r="J16" s="170"/>
      <c r="K16" s="93"/>
      <c r="L16" s="94"/>
      <c r="M16" s="94"/>
      <c r="N16" s="94"/>
      <c r="O16" s="94"/>
    </row>
    <row r="17" spans="1:17" s="95" customFormat="1" ht="15.75">
      <c r="A17" s="77" t="s">
        <v>67</v>
      </c>
      <c r="B17" s="73" t="s">
        <v>164</v>
      </c>
      <c r="C17" s="74" t="s">
        <v>20</v>
      </c>
      <c r="D17" s="105">
        <v>1</v>
      </c>
      <c r="E17" s="75">
        <v>5000</v>
      </c>
      <c r="F17" s="75"/>
      <c r="G17" s="75">
        <f>ROUND(E17*D17,2)</f>
        <v>5000</v>
      </c>
      <c r="H17" s="90"/>
      <c r="I17" s="85">
        <f>G17</f>
        <v>5000</v>
      </c>
      <c r="J17" s="170"/>
      <c r="K17" s="104"/>
      <c r="L17" s="101"/>
      <c r="M17" s="101"/>
      <c r="N17" s="102"/>
      <c r="O17" s="102"/>
      <c r="P17" s="102"/>
      <c r="Q17" s="102"/>
    </row>
    <row r="18" spans="1:17" s="95" customFormat="1" ht="15.75">
      <c r="A18" s="77" t="s">
        <v>76</v>
      </c>
      <c r="B18" s="73" t="s">
        <v>238</v>
      </c>
      <c r="C18" s="74" t="s">
        <v>30</v>
      </c>
      <c r="D18" s="105">
        <v>1.78</v>
      </c>
      <c r="E18" s="75">
        <v>2300</v>
      </c>
      <c r="F18" s="75"/>
      <c r="G18" s="75">
        <f>ROUND(E18*D18,2)</f>
        <v>4094</v>
      </c>
      <c r="H18" s="90"/>
      <c r="I18" s="85">
        <f>G18</f>
        <v>4094</v>
      </c>
      <c r="J18" s="170"/>
      <c r="K18" s="104"/>
      <c r="L18" s="101"/>
      <c r="M18" s="101"/>
      <c r="N18" s="102"/>
      <c r="O18" s="102"/>
      <c r="P18" s="102"/>
      <c r="Q18" s="102"/>
    </row>
    <row r="19" spans="1:17" s="95" customFormat="1" ht="15.75">
      <c r="A19" s="77" t="s">
        <v>69</v>
      </c>
      <c r="B19" s="73" t="s">
        <v>175</v>
      </c>
      <c r="C19" s="74" t="s">
        <v>19</v>
      </c>
      <c r="D19" s="105">
        <v>19.74</v>
      </c>
      <c r="E19" s="75">
        <v>240</v>
      </c>
      <c r="F19" s="75"/>
      <c r="G19" s="75">
        <f>ROUND(E19*D19,2)</f>
        <v>4737.6</v>
      </c>
      <c r="H19" s="90"/>
      <c r="I19" s="85">
        <f>G19</f>
        <v>4737.6</v>
      </c>
      <c r="J19" s="170"/>
      <c r="K19" s="104"/>
      <c r="L19" s="101"/>
      <c r="M19" s="101"/>
      <c r="N19" s="102"/>
      <c r="O19" s="102"/>
      <c r="P19" s="102"/>
      <c r="Q19" s="102"/>
    </row>
    <row r="20" spans="1:17" s="95" customFormat="1" ht="15.75">
      <c r="A20" s="116" t="s">
        <v>70</v>
      </c>
      <c r="B20" s="112" t="s">
        <v>38</v>
      </c>
      <c r="C20" s="83" t="s">
        <v>30</v>
      </c>
      <c r="D20" s="117">
        <v>31</v>
      </c>
      <c r="E20" s="75"/>
      <c r="F20" s="76"/>
      <c r="G20" s="76"/>
      <c r="H20" s="76"/>
      <c r="I20" s="118"/>
      <c r="J20" s="170"/>
      <c r="K20" s="104"/>
      <c r="L20" s="101"/>
      <c r="M20" s="101"/>
      <c r="N20" s="102"/>
      <c r="O20" s="102"/>
      <c r="P20" s="102"/>
      <c r="Q20" s="102"/>
    </row>
    <row r="21" spans="1:17" s="95" customFormat="1" ht="15.75">
      <c r="A21" s="77" t="s">
        <v>74</v>
      </c>
      <c r="B21" s="73" t="s">
        <v>39</v>
      </c>
      <c r="C21" s="74" t="s">
        <v>30</v>
      </c>
      <c r="D21" s="105">
        <f>D20</f>
        <v>31</v>
      </c>
      <c r="E21" s="75">
        <v>500</v>
      </c>
      <c r="F21" s="75"/>
      <c r="G21" s="75">
        <f>ROUND(E21*D21,2)</f>
        <v>15500</v>
      </c>
      <c r="H21" s="90"/>
      <c r="I21" s="85">
        <f>G21</f>
        <v>15500</v>
      </c>
      <c r="J21" s="170"/>
      <c r="K21" s="104"/>
      <c r="L21" s="101"/>
      <c r="M21" s="101"/>
      <c r="N21" s="102"/>
      <c r="O21" s="102"/>
      <c r="P21" s="102"/>
      <c r="Q21" s="102"/>
    </row>
    <row r="22" spans="1:17" s="95" customFormat="1" ht="15.75">
      <c r="A22" s="77" t="s">
        <v>88</v>
      </c>
      <c r="B22" s="73" t="s">
        <v>97</v>
      </c>
      <c r="C22" s="74" t="s">
        <v>30</v>
      </c>
      <c r="D22" s="105">
        <f>D20</f>
        <v>31</v>
      </c>
      <c r="E22" s="75">
        <v>700</v>
      </c>
      <c r="F22" s="75"/>
      <c r="G22" s="75">
        <f>ROUND(E22*D22,2)</f>
        <v>21700</v>
      </c>
      <c r="H22" s="90"/>
      <c r="I22" s="85">
        <f>G22</f>
        <v>21700</v>
      </c>
      <c r="J22" s="170"/>
      <c r="K22" s="104"/>
      <c r="L22" s="101"/>
      <c r="M22" s="101"/>
      <c r="N22" s="102"/>
      <c r="O22" s="102"/>
      <c r="P22" s="102"/>
      <c r="Q22" s="102"/>
    </row>
    <row r="23" spans="1:17" s="95" customFormat="1" ht="15.75">
      <c r="A23" s="116" t="s">
        <v>167</v>
      </c>
      <c r="B23" s="112" t="s">
        <v>32</v>
      </c>
      <c r="C23" s="83" t="s">
        <v>20</v>
      </c>
      <c r="D23" s="117">
        <v>380</v>
      </c>
      <c r="E23" s="75"/>
      <c r="F23" s="76">
        <v>8</v>
      </c>
      <c r="G23" s="76"/>
      <c r="H23" s="76">
        <f>ROUND(F23*D23,2)</f>
        <v>3040</v>
      </c>
      <c r="I23" s="118">
        <f>H23</f>
        <v>3040</v>
      </c>
      <c r="J23" s="170"/>
      <c r="K23" s="104"/>
      <c r="L23" s="101"/>
      <c r="M23" s="101"/>
      <c r="N23" s="102"/>
      <c r="O23" s="102"/>
      <c r="P23" s="102"/>
      <c r="Q23" s="102"/>
    </row>
    <row r="24" spans="1:17" s="95" customFormat="1" ht="16.5" thickBot="1">
      <c r="A24" s="86" t="s">
        <v>247</v>
      </c>
      <c r="B24" s="106" t="s">
        <v>21</v>
      </c>
      <c r="C24" s="87" t="s">
        <v>20</v>
      </c>
      <c r="D24" s="107">
        <v>5</v>
      </c>
      <c r="E24" s="108"/>
      <c r="F24" s="88">
        <v>4000</v>
      </c>
      <c r="G24" s="103"/>
      <c r="H24" s="103">
        <f>ROUND(F24*D24,2)</f>
        <v>20000</v>
      </c>
      <c r="I24" s="109">
        <f>H24</f>
        <v>20000</v>
      </c>
      <c r="J24" s="170"/>
      <c r="K24" s="104"/>
      <c r="L24" s="101"/>
      <c r="M24" s="101"/>
      <c r="N24" s="102"/>
      <c r="O24" s="102"/>
      <c r="P24" s="102"/>
      <c r="Q24" s="102"/>
    </row>
    <row r="25" spans="1:17" ht="16.5" thickBot="1">
      <c r="A25" s="194" t="s">
        <v>22</v>
      </c>
      <c r="B25" s="194"/>
      <c r="C25" s="72"/>
      <c r="D25" s="35"/>
      <c r="E25" s="36"/>
      <c r="F25" s="36"/>
      <c r="G25" s="47">
        <f>SUM(G10:G24)</f>
        <v>88261.6</v>
      </c>
      <c r="H25" s="47">
        <f>SUM(H10:H24)</f>
        <v>23040</v>
      </c>
      <c r="I25" s="47">
        <f>SUM(I10:I24)</f>
        <v>111301.6</v>
      </c>
      <c r="J25" s="170"/>
      <c r="K25" s="69"/>
      <c r="L25" s="67"/>
      <c r="M25" s="67"/>
      <c r="N25" s="67"/>
      <c r="O25" s="67"/>
      <c r="P25" s="3"/>
      <c r="Q25" s="3"/>
    </row>
    <row r="26" spans="1:11" ht="15.75">
      <c r="A26" s="133"/>
      <c r="B26" s="134"/>
      <c r="C26" s="133"/>
      <c r="D26" s="135"/>
      <c r="E26" s="133"/>
      <c r="F26" s="135"/>
      <c r="G26" s="133"/>
      <c r="H26" s="135"/>
      <c r="I26" s="133"/>
      <c r="J26" s="170"/>
      <c r="K26"/>
    </row>
    <row r="27" spans="1:13" ht="15.75">
      <c r="A27" s="96">
        <v>2</v>
      </c>
      <c r="B27" s="46" t="s">
        <v>98</v>
      </c>
      <c r="C27" s="82"/>
      <c r="D27" s="33"/>
      <c r="E27" s="33"/>
      <c r="F27" s="33"/>
      <c r="G27" s="33"/>
      <c r="H27" s="33"/>
      <c r="I27" s="33"/>
      <c r="J27" s="170"/>
      <c r="K27"/>
      <c r="L27" s="32"/>
      <c r="M27" s="32" t="s">
        <v>15</v>
      </c>
    </row>
    <row r="28" spans="1:17" s="95" customFormat="1" ht="22.5" customHeight="1">
      <c r="A28" s="48" t="s">
        <v>16</v>
      </c>
      <c r="B28" s="52" t="s">
        <v>240</v>
      </c>
      <c r="C28" s="49" t="s">
        <v>19</v>
      </c>
      <c r="D28" s="121">
        <v>94</v>
      </c>
      <c r="E28" s="124">
        <v>195</v>
      </c>
      <c r="F28" s="76"/>
      <c r="G28" s="98">
        <f>ROUND(E28*D28,2)</f>
        <v>18330</v>
      </c>
      <c r="H28" s="99"/>
      <c r="I28" s="100">
        <f>G28</f>
        <v>18330</v>
      </c>
      <c r="J28" s="170"/>
      <c r="K28" s="92"/>
      <c r="L28" s="101"/>
      <c r="M28" s="101" t="s">
        <v>17</v>
      </c>
      <c r="N28" s="102"/>
      <c r="O28" s="102"/>
      <c r="P28" s="102"/>
      <c r="Q28" s="102"/>
    </row>
    <row r="29" spans="1:15" s="95" customFormat="1" ht="15.75">
      <c r="A29" s="116" t="s">
        <v>28</v>
      </c>
      <c r="B29" s="112" t="s">
        <v>239</v>
      </c>
      <c r="C29" s="83" t="s">
        <v>51</v>
      </c>
      <c r="D29" s="76">
        <v>130</v>
      </c>
      <c r="E29" s="78"/>
      <c r="F29" s="76">
        <v>125</v>
      </c>
      <c r="G29" s="75"/>
      <c r="H29" s="76">
        <f>ROUND(F29*D29,2)</f>
        <v>16250</v>
      </c>
      <c r="I29" s="118">
        <f>H29</f>
        <v>16250</v>
      </c>
      <c r="J29" s="170">
        <v>1525</v>
      </c>
      <c r="K29" s="101"/>
      <c r="L29" s="102"/>
      <c r="M29" s="102"/>
      <c r="N29" s="102"/>
      <c r="O29" s="102"/>
    </row>
    <row r="30" spans="1:15" s="51" customFormat="1" ht="15.75">
      <c r="A30" s="77" t="s">
        <v>18</v>
      </c>
      <c r="B30" s="73" t="s">
        <v>53</v>
      </c>
      <c r="C30" s="74" t="s">
        <v>19</v>
      </c>
      <c r="D30" s="89">
        <v>94</v>
      </c>
      <c r="E30" s="78">
        <v>30</v>
      </c>
      <c r="F30" s="76"/>
      <c r="G30" s="75">
        <f>ROUND(E30*D30,2)</f>
        <v>2820</v>
      </c>
      <c r="H30" s="79"/>
      <c r="I30" s="85">
        <f>G30</f>
        <v>2820</v>
      </c>
      <c r="J30" s="170"/>
      <c r="K30" s="150"/>
      <c r="L30" s="151"/>
      <c r="M30" s="151"/>
      <c r="N30" s="151"/>
      <c r="O30" s="151"/>
    </row>
    <row r="31" spans="1:15" s="95" customFormat="1" ht="15.75">
      <c r="A31" s="116" t="s">
        <v>50</v>
      </c>
      <c r="B31" s="112" t="s">
        <v>55</v>
      </c>
      <c r="C31" s="83" t="s">
        <v>26</v>
      </c>
      <c r="D31" s="76">
        <f>94*1.1</f>
        <v>103.4</v>
      </c>
      <c r="E31" s="78"/>
      <c r="F31" s="76">
        <v>105</v>
      </c>
      <c r="G31" s="75"/>
      <c r="H31" s="76">
        <f>ROUND(F31*D31,2)</f>
        <v>10857</v>
      </c>
      <c r="I31" s="118">
        <f>H31</f>
        <v>10857</v>
      </c>
      <c r="J31" s="170">
        <v>940</v>
      </c>
      <c r="K31" s="101"/>
      <c r="L31" s="102"/>
      <c r="M31" s="102"/>
      <c r="N31" s="102"/>
      <c r="O31" s="102"/>
    </row>
    <row r="32" spans="1:15" s="51" customFormat="1" ht="15.75">
      <c r="A32" s="77" t="s">
        <v>43</v>
      </c>
      <c r="B32" s="73" t="s">
        <v>208</v>
      </c>
      <c r="C32" s="74" t="s">
        <v>19</v>
      </c>
      <c r="D32" s="89">
        <v>94</v>
      </c>
      <c r="E32" s="78">
        <v>390</v>
      </c>
      <c r="F32" s="76"/>
      <c r="G32" s="75">
        <f>ROUND(E32*D32,2)</f>
        <v>36660</v>
      </c>
      <c r="H32" s="79"/>
      <c r="I32" s="85">
        <f>G32</f>
        <v>36660</v>
      </c>
      <c r="J32" s="170"/>
      <c r="K32" s="150"/>
      <c r="L32" s="151"/>
      <c r="M32" s="151"/>
      <c r="N32" s="151"/>
      <c r="O32" s="151"/>
    </row>
    <row r="33" spans="1:15" s="95" customFormat="1" ht="15.75">
      <c r="A33" s="116" t="s">
        <v>44</v>
      </c>
      <c r="B33" s="112" t="s">
        <v>99</v>
      </c>
      <c r="C33" s="83" t="s">
        <v>26</v>
      </c>
      <c r="D33" s="76">
        <v>6</v>
      </c>
      <c r="E33" s="75"/>
      <c r="F33" s="76">
        <v>180</v>
      </c>
      <c r="G33" s="75"/>
      <c r="H33" s="76">
        <f aca="true" t="shared" si="2" ref="H33:H38">ROUND(F33*D33,2)</f>
        <v>1080</v>
      </c>
      <c r="I33" s="118">
        <f aca="true" t="shared" si="3" ref="I33:I38">H33</f>
        <v>1080</v>
      </c>
      <c r="J33" s="170">
        <v>20</v>
      </c>
      <c r="K33" s="101"/>
      <c r="L33" s="102"/>
      <c r="M33" s="102"/>
      <c r="N33" s="102"/>
      <c r="O33" s="102"/>
    </row>
    <row r="34" spans="1:15" s="95" customFormat="1" ht="15.75">
      <c r="A34" s="116" t="s">
        <v>104</v>
      </c>
      <c r="B34" s="112" t="s">
        <v>109</v>
      </c>
      <c r="C34" s="83" t="s">
        <v>26</v>
      </c>
      <c r="D34" s="76">
        <v>30</v>
      </c>
      <c r="E34" s="75"/>
      <c r="F34" s="76">
        <v>22</v>
      </c>
      <c r="G34" s="75"/>
      <c r="H34" s="76">
        <f t="shared" si="2"/>
        <v>660</v>
      </c>
      <c r="I34" s="118">
        <f t="shared" si="3"/>
        <v>660</v>
      </c>
      <c r="J34" s="170"/>
      <c r="K34" s="101"/>
      <c r="L34" s="102"/>
      <c r="M34" s="102"/>
      <c r="N34" s="102"/>
      <c r="O34" s="102"/>
    </row>
    <row r="35" spans="1:15" s="95" customFormat="1" ht="15.75">
      <c r="A35" s="116" t="s">
        <v>105</v>
      </c>
      <c r="B35" s="112" t="s">
        <v>241</v>
      </c>
      <c r="C35" s="83" t="s">
        <v>51</v>
      </c>
      <c r="D35" s="76">
        <v>186</v>
      </c>
      <c r="E35" s="75"/>
      <c r="F35" s="76">
        <v>125</v>
      </c>
      <c r="G35" s="75"/>
      <c r="H35" s="76">
        <f t="shared" si="2"/>
        <v>23250</v>
      </c>
      <c r="I35" s="118">
        <f t="shared" si="3"/>
        <v>23250</v>
      </c>
      <c r="J35" s="170">
        <v>13200</v>
      </c>
      <c r="K35" s="101"/>
      <c r="L35" s="102"/>
      <c r="M35" s="102"/>
      <c r="N35" s="102"/>
      <c r="O35" s="102"/>
    </row>
    <row r="36" spans="1:15" s="95" customFormat="1" ht="15.75">
      <c r="A36" s="116" t="s">
        <v>106</v>
      </c>
      <c r="B36" s="112" t="s">
        <v>231</v>
      </c>
      <c r="C36" s="83" t="s">
        <v>101</v>
      </c>
      <c r="D36" s="76">
        <v>12</v>
      </c>
      <c r="E36" s="75"/>
      <c r="F36" s="76">
        <v>250</v>
      </c>
      <c r="G36" s="75"/>
      <c r="H36" s="76">
        <f t="shared" si="2"/>
        <v>3000</v>
      </c>
      <c r="I36" s="118">
        <f t="shared" si="3"/>
        <v>3000</v>
      </c>
      <c r="J36" s="170">
        <v>210</v>
      </c>
      <c r="K36" s="101"/>
      <c r="L36" s="102"/>
      <c r="M36" s="102"/>
      <c r="N36" s="102"/>
      <c r="O36" s="102"/>
    </row>
    <row r="37" spans="1:15" s="95" customFormat="1" ht="15.75">
      <c r="A37" s="116" t="s">
        <v>107</v>
      </c>
      <c r="B37" s="112" t="s">
        <v>102</v>
      </c>
      <c r="C37" s="83" t="s">
        <v>49</v>
      </c>
      <c r="D37" s="76">
        <v>2</v>
      </c>
      <c r="E37" s="75"/>
      <c r="F37" s="76">
        <v>95</v>
      </c>
      <c r="G37" s="75"/>
      <c r="H37" s="76">
        <f t="shared" si="2"/>
        <v>190</v>
      </c>
      <c r="I37" s="118">
        <f t="shared" si="3"/>
        <v>190</v>
      </c>
      <c r="J37" s="170"/>
      <c r="K37" s="101"/>
      <c r="L37" s="102"/>
      <c r="M37" s="102"/>
      <c r="N37" s="102"/>
      <c r="O37" s="102"/>
    </row>
    <row r="38" spans="1:15" s="95" customFormat="1" ht="15.75">
      <c r="A38" s="116" t="s">
        <v>108</v>
      </c>
      <c r="B38" s="112" t="s">
        <v>103</v>
      </c>
      <c r="C38" s="83" t="s">
        <v>49</v>
      </c>
      <c r="D38" s="76">
        <v>2</v>
      </c>
      <c r="E38" s="75"/>
      <c r="F38" s="76">
        <v>2300</v>
      </c>
      <c r="G38" s="75"/>
      <c r="H38" s="76">
        <f t="shared" si="2"/>
        <v>4600</v>
      </c>
      <c r="I38" s="118">
        <f t="shared" si="3"/>
        <v>4600</v>
      </c>
      <c r="J38" s="170">
        <v>5</v>
      </c>
      <c r="K38" s="101"/>
      <c r="L38" s="102"/>
      <c r="M38" s="102"/>
      <c r="N38" s="102"/>
      <c r="O38" s="102"/>
    </row>
    <row r="39" spans="1:10" s="51" customFormat="1" ht="16.5" customHeight="1">
      <c r="A39" s="77" t="s">
        <v>52</v>
      </c>
      <c r="B39" s="73" t="s">
        <v>111</v>
      </c>
      <c r="C39" s="74" t="s">
        <v>19</v>
      </c>
      <c r="D39" s="89">
        <v>59.2</v>
      </c>
      <c r="E39" s="78">
        <v>45</v>
      </c>
      <c r="F39" s="128"/>
      <c r="G39" s="78">
        <f>ROUND(E39*D39,2)</f>
        <v>2664</v>
      </c>
      <c r="H39" s="128"/>
      <c r="I39" s="127">
        <f>G39</f>
        <v>2664</v>
      </c>
      <c r="J39" s="170"/>
    </row>
    <row r="40" spans="1:17" ht="16.5" customHeight="1">
      <c r="A40" s="130" t="s">
        <v>54</v>
      </c>
      <c r="B40" s="137" t="s">
        <v>80</v>
      </c>
      <c r="C40" s="138" t="s">
        <v>26</v>
      </c>
      <c r="D40" s="139">
        <v>2</v>
      </c>
      <c r="E40" s="140"/>
      <c r="F40" s="141">
        <v>1600</v>
      </c>
      <c r="G40" s="140"/>
      <c r="H40" s="141">
        <f>ROUND(F40*D40,2)</f>
        <v>3200</v>
      </c>
      <c r="I40" s="142">
        <f>H40</f>
        <v>3200</v>
      </c>
      <c r="J40" s="170">
        <v>40</v>
      </c>
      <c r="K40" s="32"/>
      <c r="L40" s="32"/>
      <c r="Q40" s="3"/>
    </row>
    <row r="41" spans="1:15" s="51" customFormat="1" ht="15.75">
      <c r="A41" s="77" t="s">
        <v>56</v>
      </c>
      <c r="B41" s="73" t="s">
        <v>110</v>
      </c>
      <c r="C41" s="74" t="s">
        <v>19</v>
      </c>
      <c r="D41" s="89">
        <v>59.2</v>
      </c>
      <c r="E41" s="78">
        <v>800</v>
      </c>
      <c r="F41" s="79"/>
      <c r="G41" s="75">
        <f>ROUND(E41*D41,2)</f>
        <v>47360</v>
      </c>
      <c r="H41" s="79"/>
      <c r="I41" s="85">
        <f>G41</f>
        <v>47360</v>
      </c>
      <c r="J41" s="170"/>
      <c r="K41" s="150"/>
      <c r="L41" s="151"/>
      <c r="M41" s="151"/>
      <c r="N41" s="151"/>
      <c r="O41" s="151"/>
    </row>
    <row r="42" spans="1:15" s="51" customFormat="1" ht="15.75">
      <c r="A42" s="77" t="s">
        <v>57</v>
      </c>
      <c r="B42" s="73" t="s">
        <v>112</v>
      </c>
      <c r="C42" s="74" t="s">
        <v>31</v>
      </c>
      <c r="D42" s="89">
        <v>60.2</v>
      </c>
      <c r="E42" s="78">
        <v>350</v>
      </c>
      <c r="F42" s="79"/>
      <c r="G42" s="75">
        <f>ROUND(E42*D42,2)</f>
        <v>21070</v>
      </c>
      <c r="H42" s="79"/>
      <c r="I42" s="85">
        <f>G42</f>
        <v>21070</v>
      </c>
      <c r="J42" s="170"/>
      <c r="K42" s="150"/>
      <c r="L42" s="151"/>
      <c r="M42" s="151"/>
      <c r="N42" s="151"/>
      <c r="O42" s="151"/>
    </row>
    <row r="43" spans="1:15" s="95" customFormat="1" ht="15.75">
      <c r="A43" s="116" t="s">
        <v>58</v>
      </c>
      <c r="B43" s="112" t="s">
        <v>242</v>
      </c>
      <c r="C43" s="83" t="s">
        <v>19</v>
      </c>
      <c r="D43" s="76">
        <v>75.24</v>
      </c>
      <c r="E43" s="75"/>
      <c r="F43" s="76">
        <v>350</v>
      </c>
      <c r="G43" s="75"/>
      <c r="H43" s="76">
        <f>ROUND(F43*D43,2)</f>
        <v>26334</v>
      </c>
      <c r="I43" s="118">
        <f>H43</f>
        <v>26334</v>
      </c>
      <c r="J43" s="170">
        <v>3040</v>
      </c>
      <c r="K43" s="101"/>
      <c r="L43" s="102"/>
      <c r="M43" s="102"/>
      <c r="N43" s="102"/>
      <c r="O43" s="102"/>
    </row>
    <row r="44" spans="1:10" s="95" customFormat="1" ht="16.5" customHeight="1">
      <c r="A44" s="116" t="s">
        <v>85</v>
      </c>
      <c r="B44" s="112" t="s">
        <v>243</v>
      </c>
      <c r="C44" s="83" t="s">
        <v>66</v>
      </c>
      <c r="D44" s="128">
        <f>D41*11</f>
        <v>651.2</v>
      </c>
      <c r="E44" s="78"/>
      <c r="F44" s="128">
        <v>18</v>
      </c>
      <c r="G44" s="78"/>
      <c r="H44" s="128">
        <f>F44*D44</f>
        <v>11721.6</v>
      </c>
      <c r="I44" s="129">
        <f>H44</f>
        <v>11721.6</v>
      </c>
      <c r="J44" s="170">
        <v>450</v>
      </c>
    </row>
    <row r="45" spans="1:10" s="95" customFormat="1" ht="16.5" customHeight="1" thickBot="1">
      <c r="A45" s="116" t="s">
        <v>89</v>
      </c>
      <c r="B45" s="112" t="s">
        <v>81</v>
      </c>
      <c r="C45" s="83" t="s">
        <v>66</v>
      </c>
      <c r="D45" s="128">
        <v>22</v>
      </c>
      <c r="E45" s="78"/>
      <c r="F45" s="128">
        <v>120</v>
      </c>
      <c r="G45" s="78"/>
      <c r="H45" s="128">
        <f>F45*D45</f>
        <v>2640</v>
      </c>
      <c r="I45" s="129">
        <f>H45</f>
        <v>2640</v>
      </c>
      <c r="J45" s="170">
        <v>44</v>
      </c>
    </row>
    <row r="46" spans="1:13" ht="16.5" thickBot="1">
      <c r="A46" s="194" t="s">
        <v>22</v>
      </c>
      <c r="B46" s="194"/>
      <c r="C46" s="70"/>
      <c r="D46" s="35"/>
      <c r="E46" s="36"/>
      <c r="F46" s="36"/>
      <c r="G46" s="47">
        <f>SUM(G28:G45)</f>
        <v>128904</v>
      </c>
      <c r="H46" s="47">
        <f>SUM(H28:H45)</f>
        <v>103782.6</v>
      </c>
      <c r="I46" s="47">
        <f>SUM(I28:I45)</f>
        <v>232686.6</v>
      </c>
      <c r="J46" s="170"/>
      <c r="K46"/>
      <c r="L46" s="32"/>
      <c r="M46" s="32" t="s">
        <v>23</v>
      </c>
    </row>
    <row r="47" spans="1:15" s="147" customFormat="1" ht="16.5" customHeight="1">
      <c r="A47" s="144"/>
      <c r="B47" s="143"/>
      <c r="C47" s="144"/>
      <c r="D47" s="143"/>
      <c r="E47" s="143"/>
      <c r="F47" s="143"/>
      <c r="G47" s="143"/>
      <c r="H47" s="143"/>
      <c r="I47" s="143"/>
      <c r="J47" s="170"/>
      <c r="K47" s="145"/>
      <c r="L47" s="146"/>
      <c r="M47" s="146"/>
      <c r="N47" s="146"/>
      <c r="O47" s="146"/>
    </row>
    <row r="48" spans="1:17" s="95" customFormat="1" ht="15.75">
      <c r="A48" s="96">
        <v>3</v>
      </c>
      <c r="B48" s="46" t="s">
        <v>114</v>
      </c>
      <c r="C48" s="82"/>
      <c r="D48" s="33"/>
      <c r="E48" s="33"/>
      <c r="F48" s="33"/>
      <c r="G48" s="33"/>
      <c r="H48" s="33"/>
      <c r="I48" s="33"/>
      <c r="J48" s="170"/>
      <c r="K48" s="104"/>
      <c r="L48" s="101"/>
      <c r="M48" s="101" t="s">
        <v>17</v>
      </c>
      <c r="N48" s="102"/>
      <c r="O48" s="102"/>
      <c r="P48" s="102"/>
      <c r="Q48" s="102"/>
    </row>
    <row r="49" spans="1:15" s="95" customFormat="1" ht="15.75">
      <c r="A49" s="48">
        <v>1</v>
      </c>
      <c r="B49" s="52" t="s">
        <v>209</v>
      </c>
      <c r="C49" s="49" t="s">
        <v>30</v>
      </c>
      <c r="D49" s="121">
        <f>160.57*0.3</f>
        <v>48.171</v>
      </c>
      <c r="E49" s="124">
        <v>2400</v>
      </c>
      <c r="F49" s="98"/>
      <c r="G49" s="98">
        <f>ROUND(E49*D49,2)</f>
        <v>115610.4</v>
      </c>
      <c r="H49" s="99"/>
      <c r="I49" s="100">
        <f>G49</f>
        <v>115610.4</v>
      </c>
      <c r="J49" s="170"/>
      <c r="K49" s="93"/>
      <c r="L49" s="94"/>
      <c r="M49" s="94"/>
      <c r="N49" s="94"/>
      <c r="O49" s="94"/>
    </row>
    <row r="50" spans="1:10" s="95" customFormat="1" ht="15.75" customHeight="1">
      <c r="A50" s="116" t="s">
        <v>28</v>
      </c>
      <c r="B50" s="112" t="s">
        <v>232</v>
      </c>
      <c r="C50" s="83" t="s">
        <v>30</v>
      </c>
      <c r="D50" s="76">
        <f>D49*1.15</f>
        <v>55.396649999999994</v>
      </c>
      <c r="E50" s="78"/>
      <c r="F50" s="76">
        <v>3750</v>
      </c>
      <c r="G50" s="76"/>
      <c r="H50" s="76">
        <f aca="true" t="shared" si="4" ref="H50:H56">ROUND(F50*D50,2)</f>
        <v>207737.44</v>
      </c>
      <c r="I50" s="118">
        <f aca="true" t="shared" si="5" ref="I50:I56">H50</f>
        <v>207737.44</v>
      </c>
      <c r="J50" s="170">
        <v>35400</v>
      </c>
    </row>
    <row r="51" spans="1:10" s="95" customFormat="1" ht="16.5" customHeight="1">
      <c r="A51" s="116" t="s">
        <v>27</v>
      </c>
      <c r="B51" s="112" t="s">
        <v>244</v>
      </c>
      <c r="C51" s="83" t="s">
        <v>26</v>
      </c>
      <c r="D51" s="76">
        <f>D50*0.07/0.025</f>
        <v>155.11061999999998</v>
      </c>
      <c r="E51" s="78"/>
      <c r="F51" s="76">
        <v>170</v>
      </c>
      <c r="G51" s="76"/>
      <c r="H51" s="76">
        <f t="shared" si="4"/>
        <v>26368.81</v>
      </c>
      <c r="I51" s="118">
        <f t="shared" si="5"/>
        <v>26368.81</v>
      </c>
      <c r="J51" s="170">
        <v>2275</v>
      </c>
    </row>
    <row r="52" spans="1:10" s="95" customFormat="1" ht="15" customHeight="1">
      <c r="A52" s="116" t="s">
        <v>116</v>
      </c>
      <c r="B52" s="112" t="s">
        <v>115</v>
      </c>
      <c r="C52" s="83" t="s">
        <v>31</v>
      </c>
      <c r="D52" s="76">
        <v>25</v>
      </c>
      <c r="E52" s="78"/>
      <c r="F52" s="76">
        <v>38</v>
      </c>
      <c r="G52" s="75"/>
      <c r="H52" s="76">
        <f>ROUND(F52*D52,2)</f>
        <v>950</v>
      </c>
      <c r="I52" s="118">
        <f>H52</f>
        <v>950</v>
      </c>
      <c r="J52" s="170">
        <v>30</v>
      </c>
    </row>
    <row r="53" spans="1:10" s="95" customFormat="1" ht="15.75">
      <c r="A53" s="116" t="s">
        <v>117</v>
      </c>
      <c r="B53" s="112" t="s">
        <v>33</v>
      </c>
      <c r="C53" s="83" t="s">
        <v>26</v>
      </c>
      <c r="D53" s="76">
        <v>3</v>
      </c>
      <c r="E53" s="78"/>
      <c r="F53" s="76">
        <v>240</v>
      </c>
      <c r="G53" s="76"/>
      <c r="H53" s="76">
        <f t="shared" si="4"/>
        <v>720</v>
      </c>
      <c r="I53" s="118">
        <f t="shared" si="5"/>
        <v>720</v>
      </c>
      <c r="J53" s="170"/>
    </row>
    <row r="54" spans="1:10" s="95" customFormat="1" ht="15.75">
      <c r="A54" s="116" t="s">
        <v>118</v>
      </c>
      <c r="B54" s="112" t="s">
        <v>245</v>
      </c>
      <c r="C54" s="83" t="s">
        <v>26</v>
      </c>
      <c r="D54" s="76">
        <v>28</v>
      </c>
      <c r="E54" s="78"/>
      <c r="F54" s="76">
        <v>125</v>
      </c>
      <c r="G54" s="76"/>
      <c r="H54" s="76">
        <f t="shared" si="4"/>
        <v>3500</v>
      </c>
      <c r="I54" s="118">
        <f t="shared" si="5"/>
        <v>3500</v>
      </c>
      <c r="J54" s="170">
        <v>1120</v>
      </c>
    </row>
    <row r="55" spans="1:10" s="95" customFormat="1" ht="15.75">
      <c r="A55" s="116" t="s">
        <v>222</v>
      </c>
      <c r="B55" s="112" t="s">
        <v>35</v>
      </c>
      <c r="C55" s="83" t="s">
        <v>26</v>
      </c>
      <c r="D55" s="76">
        <v>500</v>
      </c>
      <c r="E55" s="78"/>
      <c r="F55" s="76">
        <v>1.05</v>
      </c>
      <c r="G55" s="76"/>
      <c r="H55" s="76">
        <f t="shared" si="4"/>
        <v>525</v>
      </c>
      <c r="I55" s="118">
        <f t="shared" si="5"/>
        <v>525</v>
      </c>
      <c r="J55" s="170"/>
    </row>
    <row r="56" spans="1:10" s="95" customFormat="1" ht="15.75">
      <c r="A56" s="116" t="s">
        <v>119</v>
      </c>
      <c r="B56" s="112" t="s">
        <v>36</v>
      </c>
      <c r="C56" s="83" t="s">
        <v>26</v>
      </c>
      <c r="D56" s="76">
        <v>5</v>
      </c>
      <c r="E56" s="78"/>
      <c r="F56" s="76">
        <v>200</v>
      </c>
      <c r="G56" s="76"/>
      <c r="H56" s="76">
        <f t="shared" si="4"/>
        <v>1000</v>
      </c>
      <c r="I56" s="118">
        <f t="shared" si="5"/>
        <v>1000</v>
      </c>
      <c r="J56" s="170">
        <v>50</v>
      </c>
    </row>
    <row r="57" spans="1:10" s="95" customFormat="1" ht="15.75">
      <c r="A57" s="116" t="s">
        <v>120</v>
      </c>
      <c r="B57" s="112" t="s">
        <v>55</v>
      </c>
      <c r="C57" s="83" t="s">
        <v>26</v>
      </c>
      <c r="D57" s="76">
        <v>45</v>
      </c>
      <c r="E57" s="75"/>
      <c r="F57" s="76">
        <v>105</v>
      </c>
      <c r="G57" s="75"/>
      <c r="H57" s="76">
        <f>ROUND(F57*D57,2)</f>
        <v>4725</v>
      </c>
      <c r="I57" s="118">
        <f>H57</f>
        <v>4725</v>
      </c>
      <c r="J57" s="170">
        <v>20</v>
      </c>
    </row>
    <row r="58" spans="1:17" s="95" customFormat="1" ht="15.75">
      <c r="A58" s="77" t="s">
        <v>18</v>
      </c>
      <c r="B58" s="73" t="s">
        <v>121</v>
      </c>
      <c r="C58" s="74" t="s">
        <v>30</v>
      </c>
      <c r="D58" s="155">
        <v>10.19</v>
      </c>
      <c r="E58" s="78">
        <v>3200</v>
      </c>
      <c r="F58" s="156"/>
      <c r="G58" s="75">
        <f>ROUND(E58*D58,2)</f>
        <v>32608</v>
      </c>
      <c r="H58" s="90"/>
      <c r="I58" s="85">
        <f>G58</f>
        <v>32608</v>
      </c>
      <c r="J58" s="170"/>
      <c r="K58" s="104"/>
      <c r="L58" s="101"/>
      <c r="M58" s="101"/>
      <c r="N58" s="102"/>
      <c r="O58" s="102"/>
      <c r="P58" s="102"/>
      <c r="Q58" s="102"/>
    </row>
    <row r="59" spans="1:15" s="95" customFormat="1" ht="17.25" customHeight="1">
      <c r="A59" s="116" t="s">
        <v>50</v>
      </c>
      <c r="B59" s="112" t="s">
        <v>246</v>
      </c>
      <c r="C59" s="83" t="s">
        <v>20</v>
      </c>
      <c r="D59" s="76">
        <v>4119</v>
      </c>
      <c r="E59" s="75"/>
      <c r="F59" s="76">
        <v>13.99</v>
      </c>
      <c r="G59" s="75"/>
      <c r="H59" s="76">
        <f aca="true" t="shared" si="6" ref="H59:H65">ROUND(F59*D59,2)</f>
        <v>57624.81</v>
      </c>
      <c r="I59" s="118">
        <f aca="true" t="shared" si="7" ref="I59:I65">H59</f>
        <v>57624.81</v>
      </c>
      <c r="J59" s="170">
        <v>17340</v>
      </c>
      <c r="K59" s="122"/>
      <c r="L59" s="123"/>
      <c r="M59" s="123"/>
      <c r="N59" s="123"/>
      <c r="O59" s="123"/>
    </row>
    <row r="60" spans="1:15" s="95" customFormat="1" ht="15.75">
      <c r="A60" s="116" t="s">
        <v>60</v>
      </c>
      <c r="B60" s="112" t="s">
        <v>55</v>
      </c>
      <c r="C60" s="83" t="s">
        <v>26</v>
      </c>
      <c r="D60" s="76">
        <v>73</v>
      </c>
      <c r="E60" s="75"/>
      <c r="F60" s="76">
        <v>105</v>
      </c>
      <c r="G60" s="75"/>
      <c r="H60" s="76">
        <f t="shared" si="6"/>
        <v>7665</v>
      </c>
      <c r="I60" s="118">
        <f t="shared" si="7"/>
        <v>7665</v>
      </c>
      <c r="J60" s="170">
        <v>20</v>
      </c>
      <c r="K60" s="122"/>
      <c r="L60" s="123"/>
      <c r="M60" s="123"/>
      <c r="N60" s="123"/>
      <c r="O60" s="123"/>
    </row>
    <row r="61" spans="1:17" s="95" customFormat="1" ht="15" customHeight="1">
      <c r="A61" s="116" t="s">
        <v>61</v>
      </c>
      <c r="B61" s="112" t="s">
        <v>115</v>
      </c>
      <c r="C61" s="83" t="s">
        <v>31</v>
      </c>
      <c r="D61" s="76">
        <v>25</v>
      </c>
      <c r="E61" s="75"/>
      <c r="F61" s="76">
        <v>38</v>
      </c>
      <c r="G61" s="75"/>
      <c r="H61" s="76">
        <f t="shared" si="6"/>
        <v>950</v>
      </c>
      <c r="I61" s="118">
        <f t="shared" si="7"/>
        <v>950</v>
      </c>
      <c r="J61" s="170">
        <v>30</v>
      </c>
      <c r="K61" s="104"/>
      <c r="L61" s="101"/>
      <c r="M61" s="101"/>
      <c r="N61" s="102"/>
      <c r="O61" s="102"/>
      <c r="P61" s="102"/>
      <c r="Q61" s="102"/>
    </row>
    <row r="62" spans="1:17" s="95" customFormat="1" ht="15.75">
      <c r="A62" s="116" t="s">
        <v>65</v>
      </c>
      <c r="B62" s="112" t="s">
        <v>64</v>
      </c>
      <c r="C62" s="83" t="s">
        <v>26</v>
      </c>
      <c r="D62" s="76">
        <v>138</v>
      </c>
      <c r="E62" s="78"/>
      <c r="F62" s="76">
        <v>125</v>
      </c>
      <c r="G62" s="76"/>
      <c r="H62" s="76">
        <f t="shared" si="6"/>
        <v>17250</v>
      </c>
      <c r="I62" s="118">
        <f t="shared" si="7"/>
        <v>17250</v>
      </c>
      <c r="J62" s="170"/>
      <c r="K62" s="104"/>
      <c r="L62" s="101"/>
      <c r="M62" s="101"/>
      <c r="N62" s="102"/>
      <c r="O62" s="102"/>
      <c r="P62" s="102"/>
      <c r="Q62" s="102"/>
    </row>
    <row r="63" spans="1:17" s="95" customFormat="1" ht="15.75">
      <c r="A63" s="116" t="s">
        <v>71</v>
      </c>
      <c r="B63" s="112" t="s">
        <v>33</v>
      </c>
      <c r="C63" s="83" t="s">
        <v>26</v>
      </c>
      <c r="D63" s="76">
        <v>3</v>
      </c>
      <c r="E63" s="78"/>
      <c r="F63" s="76">
        <v>240</v>
      </c>
      <c r="G63" s="76"/>
      <c r="H63" s="76">
        <f t="shared" si="6"/>
        <v>720</v>
      </c>
      <c r="I63" s="118">
        <f t="shared" si="7"/>
        <v>720</v>
      </c>
      <c r="J63" s="170"/>
      <c r="K63" s="104"/>
      <c r="L63" s="101"/>
      <c r="M63" s="101"/>
      <c r="N63" s="102"/>
      <c r="O63" s="102"/>
      <c r="P63" s="102"/>
      <c r="Q63" s="102"/>
    </row>
    <row r="64" spans="1:17" s="95" customFormat="1" ht="16.5" customHeight="1">
      <c r="A64" s="116" t="s">
        <v>72</v>
      </c>
      <c r="B64" s="112" t="s">
        <v>34</v>
      </c>
      <c r="C64" s="83" t="s">
        <v>26</v>
      </c>
      <c r="D64" s="76">
        <v>2</v>
      </c>
      <c r="E64" s="78"/>
      <c r="F64" s="76">
        <v>220</v>
      </c>
      <c r="G64" s="76"/>
      <c r="H64" s="76">
        <f t="shared" si="6"/>
        <v>440</v>
      </c>
      <c r="I64" s="118">
        <f t="shared" si="7"/>
        <v>440</v>
      </c>
      <c r="J64" s="170"/>
      <c r="K64" s="104"/>
      <c r="L64" s="101"/>
      <c r="M64" s="101"/>
      <c r="N64" s="102"/>
      <c r="O64" s="102"/>
      <c r="P64" s="102"/>
      <c r="Q64" s="102"/>
    </row>
    <row r="65" spans="1:17" s="95" customFormat="1" ht="15.75">
      <c r="A65" s="116" t="s">
        <v>73</v>
      </c>
      <c r="B65" s="112" t="s">
        <v>35</v>
      </c>
      <c r="C65" s="83" t="s">
        <v>26</v>
      </c>
      <c r="D65" s="76">
        <v>264</v>
      </c>
      <c r="E65" s="78"/>
      <c r="F65" s="76">
        <v>1.05</v>
      </c>
      <c r="G65" s="76"/>
      <c r="H65" s="76">
        <f t="shared" si="6"/>
        <v>277.2</v>
      </c>
      <c r="I65" s="118">
        <f t="shared" si="7"/>
        <v>277.2</v>
      </c>
      <c r="J65" s="170"/>
      <c r="K65" s="104"/>
      <c r="L65" s="101"/>
      <c r="M65" s="101"/>
      <c r="N65" s="102"/>
      <c r="O65" s="102"/>
      <c r="P65" s="102"/>
      <c r="Q65" s="102"/>
    </row>
    <row r="66" spans="1:17" s="95" customFormat="1" ht="31.5">
      <c r="A66" s="97" t="s">
        <v>43</v>
      </c>
      <c r="B66" s="73" t="s">
        <v>123</v>
      </c>
      <c r="C66" s="74" t="s">
        <v>26</v>
      </c>
      <c r="D66" s="89">
        <v>6</v>
      </c>
      <c r="E66" s="75">
        <v>450</v>
      </c>
      <c r="F66" s="75"/>
      <c r="G66" s="75">
        <f>ROUND(E66*D66,2)</f>
        <v>2700</v>
      </c>
      <c r="H66" s="90"/>
      <c r="I66" s="85">
        <f>G66</f>
        <v>2700</v>
      </c>
      <c r="J66" s="170"/>
      <c r="K66" s="104"/>
      <c r="L66" s="101"/>
      <c r="M66" s="101" t="s">
        <v>17</v>
      </c>
      <c r="N66" s="102"/>
      <c r="O66" s="102"/>
      <c r="P66" s="102"/>
      <c r="Q66" s="102"/>
    </row>
    <row r="67" spans="1:17" s="95" customFormat="1" ht="31.5">
      <c r="A67" s="97" t="s">
        <v>52</v>
      </c>
      <c r="B67" s="73" t="s">
        <v>124</v>
      </c>
      <c r="C67" s="74" t="s">
        <v>26</v>
      </c>
      <c r="D67" s="89">
        <v>1</v>
      </c>
      <c r="E67" s="75">
        <v>580</v>
      </c>
      <c r="F67" s="75"/>
      <c r="G67" s="75">
        <f>ROUND(E67*D67,2)</f>
        <v>580</v>
      </c>
      <c r="H67" s="90"/>
      <c r="I67" s="85">
        <f>G67</f>
        <v>580</v>
      </c>
      <c r="J67" s="170"/>
      <c r="K67" s="104"/>
      <c r="L67" s="101"/>
      <c r="M67" s="101" t="s">
        <v>17</v>
      </c>
      <c r="N67" s="102"/>
      <c r="O67" s="102"/>
      <c r="P67" s="102"/>
      <c r="Q67" s="102"/>
    </row>
    <row r="68" spans="1:17" s="95" customFormat="1" ht="47.25">
      <c r="A68" s="97" t="s">
        <v>56</v>
      </c>
      <c r="B68" s="73" t="s">
        <v>210</v>
      </c>
      <c r="C68" s="74" t="s">
        <v>26</v>
      </c>
      <c r="D68" s="89">
        <v>1</v>
      </c>
      <c r="E68" s="75">
        <v>3750</v>
      </c>
      <c r="F68" s="75"/>
      <c r="G68" s="75">
        <f>ROUND(E68*D68,2)</f>
        <v>3750</v>
      </c>
      <c r="H68" s="90"/>
      <c r="I68" s="85">
        <f>G68</f>
        <v>3750</v>
      </c>
      <c r="J68" s="170"/>
      <c r="K68" s="104"/>
      <c r="L68" s="101"/>
      <c r="M68" s="101" t="s">
        <v>17</v>
      </c>
      <c r="N68" s="102"/>
      <c r="O68" s="102"/>
      <c r="P68" s="102"/>
      <c r="Q68" s="102"/>
    </row>
    <row r="69" spans="1:17" s="95" customFormat="1" ht="31.5">
      <c r="A69" s="97" t="s">
        <v>57</v>
      </c>
      <c r="B69" s="73" t="s">
        <v>125</v>
      </c>
      <c r="C69" s="74" t="s">
        <v>26</v>
      </c>
      <c r="D69" s="89">
        <v>3</v>
      </c>
      <c r="E69" s="75">
        <v>250</v>
      </c>
      <c r="F69" s="75"/>
      <c r="G69" s="75">
        <f>ROUND(E69*D69,2)</f>
        <v>750</v>
      </c>
      <c r="H69" s="90"/>
      <c r="I69" s="85">
        <f>G69</f>
        <v>750</v>
      </c>
      <c r="J69" s="170"/>
      <c r="K69" s="104"/>
      <c r="L69" s="101"/>
      <c r="M69" s="101"/>
      <c r="N69" s="102"/>
      <c r="O69" s="102"/>
      <c r="P69" s="102"/>
      <c r="Q69" s="102"/>
    </row>
    <row r="70" spans="1:17" s="95" customFormat="1" ht="15.75">
      <c r="A70" s="116" t="s">
        <v>58</v>
      </c>
      <c r="B70" s="112" t="s">
        <v>83</v>
      </c>
      <c r="C70" s="83" t="s">
        <v>31</v>
      </c>
      <c r="D70" s="76">
        <v>99</v>
      </c>
      <c r="E70" s="78"/>
      <c r="F70" s="76">
        <v>180</v>
      </c>
      <c r="G70" s="75"/>
      <c r="H70" s="76">
        <f>ROUND(F70*D70,2)</f>
        <v>17820</v>
      </c>
      <c r="I70" s="118">
        <f>H70</f>
        <v>17820</v>
      </c>
      <c r="J70" s="170">
        <v>1000</v>
      </c>
      <c r="K70" s="104"/>
      <c r="L70" s="101"/>
      <c r="M70" s="101" t="s">
        <v>17</v>
      </c>
      <c r="N70" s="102"/>
      <c r="O70" s="102"/>
      <c r="P70" s="102"/>
      <c r="Q70" s="102"/>
    </row>
    <row r="71" spans="1:17" s="95" customFormat="1" ht="15" customHeight="1">
      <c r="A71" s="116" t="s">
        <v>85</v>
      </c>
      <c r="B71" s="112" t="s">
        <v>122</v>
      </c>
      <c r="C71" s="83" t="s">
        <v>31</v>
      </c>
      <c r="D71" s="76">
        <v>14</v>
      </c>
      <c r="E71" s="78"/>
      <c r="F71" s="76">
        <v>165</v>
      </c>
      <c r="G71" s="75"/>
      <c r="H71" s="76">
        <f>ROUND(F71*D71,2)</f>
        <v>2310</v>
      </c>
      <c r="I71" s="118">
        <f>H71</f>
        <v>2310</v>
      </c>
      <c r="J71" s="170"/>
      <c r="K71" s="104"/>
      <c r="L71" s="101"/>
      <c r="M71" s="101"/>
      <c r="N71" s="102"/>
      <c r="O71" s="102"/>
      <c r="P71" s="102"/>
      <c r="Q71" s="102"/>
    </row>
    <row r="72" spans="1:18" ht="15.75">
      <c r="A72" s="116" t="s">
        <v>89</v>
      </c>
      <c r="B72" s="137" t="s">
        <v>168</v>
      </c>
      <c r="C72" s="138" t="s">
        <v>31</v>
      </c>
      <c r="D72" s="139">
        <v>12</v>
      </c>
      <c r="E72" s="157"/>
      <c r="F72" s="139">
        <v>180</v>
      </c>
      <c r="G72" s="157"/>
      <c r="H72" s="139">
        <f>ROUND(F72*D72,2)</f>
        <v>2160</v>
      </c>
      <c r="I72" s="158">
        <f>H72</f>
        <v>2160</v>
      </c>
      <c r="J72" s="170"/>
      <c r="K72" s="131"/>
      <c r="L72" s="131"/>
      <c r="M72" s="32"/>
      <c r="N72" s="32"/>
      <c r="R72" s="2"/>
    </row>
    <row r="73" spans="1:17" s="95" customFormat="1" ht="15.75">
      <c r="A73" s="116" t="s">
        <v>113</v>
      </c>
      <c r="B73" s="112" t="s">
        <v>37</v>
      </c>
      <c r="C73" s="83" t="s">
        <v>26</v>
      </c>
      <c r="D73" s="76">
        <v>7</v>
      </c>
      <c r="E73" s="78"/>
      <c r="F73" s="76">
        <v>330</v>
      </c>
      <c r="G73" s="75"/>
      <c r="H73" s="76">
        <f>ROUND(F73*D73,2)</f>
        <v>2310</v>
      </c>
      <c r="I73" s="118">
        <f>H73</f>
        <v>2310</v>
      </c>
      <c r="J73" s="170">
        <v>18</v>
      </c>
      <c r="K73" s="104"/>
      <c r="L73" s="101"/>
      <c r="M73" s="101"/>
      <c r="N73" s="102"/>
      <c r="O73" s="102"/>
      <c r="P73" s="102"/>
      <c r="Q73" s="102"/>
    </row>
    <row r="74" spans="1:17" s="95" customFormat="1" ht="15.75">
      <c r="A74" s="97" t="s">
        <v>59</v>
      </c>
      <c r="B74" s="73" t="s">
        <v>126</v>
      </c>
      <c r="C74" s="74" t="s">
        <v>19</v>
      </c>
      <c r="D74" s="89">
        <v>125.15</v>
      </c>
      <c r="E74" s="75">
        <v>120</v>
      </c>
      <c r="F74" s="75"/>
      <c r="G74" s="75">
        <f>ROUND(E74*D74,2)</f>
        <v>15018</v>
      </c>
      <c r="H74" s="90"/>
      <c r="I74" s="85">
        <f>G74</f>
        <v>15018</v>
      </c>
      <c r="J74" s="170"/>
      <c r="K74" s="104"/>
      <c r="L74" s="101"/>
      <c r="M74" s="101" t="s">
        <v>17</v>
      </c>
      <c r="N74" s="102"/>
      <c r="O74" s="102"/>
      <c r="P74" s="102"/>
      <c r="Q74" s="102"/>
    </row>
    <row r="75" spans="1:17" s="95" customFormat="1" ht="15.75">
      <c r="A75" s="116" t="s">
        <v>62</v>
      </c>
      <c r="B75" s="112" t="s">
        <v>211</v>
      </c>
      <c r="C75" s="83" t="s">
        <v>30</v>
      </c>
      <c r="D75" s="76">
        <v>10.05</v>
      </c>
      <c r="E75" s="78"/>
      <c r="F75" s="76">
        <v>3750</v>
      </c>
      <c r="G75" s="75"/>
      <c r="H75" s="76">
        <f>ROUND(F75*D75,2)</f>
        <v>37687.5</v>
      </c>
      <c r="I75" s="118">
        <f>H75</f>
        <v>37687.5</v>
      </c>
      <c r="J75" s="170">
        <v>3000</v>
      </c>
      <c r="K75" s="104"/>
      <c r="L75" s="101"/>
      <c r="M75" s="101" t="s">
        <v>17</v>
      </c>
      <c r="N75" s="102"/>
      <c r="O75" s="102"/>
      <c r="P75" s="102"/>
      <c r="Q75" s="102"/>
    </row>
    <row r="76" spans="1:17" s="95" customFormat="1" ht="15.75">
      <c r="A76" s="116" t="s">
        <v>63</v>
      </c>
      <c r="B76" s="112" t="s">
        <v>82</v>
      </c>
      <c r="C76" s="83" t="s">
        <v>26</v>
      </c>
      <c r="D76" s="76">
        <v>1135</v>
      </c>
      <c r="E76" s="78"/>
      <c r="F76" s="76">
        <v>6.8</v>
      </c>
      <c r="G76" s="75"/>
      <c r="H76" s="76">
        <f>ROUND(F76*D76,2)</f>
        <v>7718</v>
      </c>
      <c r="I76" s="118">
        <f>H76</f>
        <v>7718</v>
      </c>
      <c r="J76" s="170"/>
      <c r="K76" s="104"/>
      <c r="L76" s="101"/>
      <c r="M76" s="101"/>
      <c r="N76" s="102"/>
      <c r="O76" s="102"/>
      <c r="P76" s="102"/>
      <c r="Q76" s="102"/>
    </row>
    <row r="77" spans="1:15" s="180" customFormat="1" ht="15.75">
      <c r="A77" s="171" t="s">
        <v>67</v>
      </c>
      <c r="B77" s="172" t="s">
        <v>127</v>
      </c>
      <c r="C77" s="173" t="s">
        <v>19</v>
      </c>
      <c r="D77" s="174">
        <v>125.15</v>
      </c>
      <c r="E77" s="175">
        <v>1350</v>
      </c>
      <c r="F77" s="176"/>
      <c r="G77" s="175">
        <f>ROUND(E77*D77,2)</f>
        <v>168952.5</v>
      </c>
      <c r="H77" s="176"/>
      <c r="I77" s="177">
        <f>G77</f>
        <v>168952.5</v>
      </c>
      <c r="J77" s="178"/>
      <c r="K77" s="188" t="s">
        <v>248</v>
      </c>
      <c r="L77" s="189"/>
      <c r="M77" s="189"/>
      <c r="N77" s="179"/>
      <c r="O77" s="179"/>
    </row>
    <row r="78" spans="1:19" s="180" customFormat="1" ht="31.5">
      <c r="A78" s="181" t="s">
        <v>77</v>
      </c>
      <c r="B78" s="182" t="s">
        <v>227</v>
      </c>
      <c r="C78" s="183" t="s">
        <v>20</v>
      </c>
      <c r="D78" s="184">
        <v>5586</v>
      </c>
      <c r="E78" s="175"/>
      <c r="F78" s="176">
        <v>21.38</v>
      </c>
      <c r="G78" s="176"/>
      <c r="H78" s="176">
        <f aca="true" t="shared" si="8" ref="H78:H83">ROUND(F78*D78,2)</f>
        <v>119428.68</v>
      </c>
      <c r="I78" s="185">
        <f aca="true" t="shared" si="9" ref="I78:I83">H78</f>
        <v>119428.68</v>
      </c>
      <c r="J78" s="178"/>
      <c r="K78" s="189"/>
      <c r="L78" s="189"/>
      <c r="M78" s="189"/>
      <c r="N78" s="186"/>
      <c r="O78" s="186"/>
      <c r="P78" s="187"/>
      <c r="Q78" s="187"/>
      <c r="R78" s="187"/>
      <c r="S78" s="187"/>
    </row>
    <row r="79" spans="1:19" s="180" customFormat="1" ht="31.5">
      <c r="A79" s="181" t="s">
        <v>91</v>
      </c>
      <c r="B79" s="182" t="s">
        <v>228</v>
      </c>
      <c r="C79" s="183" t="s">
        <v>20</v>
      </c>
      <c r="D79" s="184">
        <v>558</v>
      </c>
      <c r="E79" s="175"/>
      <c r="F79" s="176">
        <v>14.62</v>
      </c>
      <c r="G79" s="176"/>
      <c r="H79" s="176">
        <f t="shared" si="8"/>
        <v>8157.96</v>
      </c>
      <c r="I79" s="185">
        <f t="shared" si="9"/>
        <v>8157.96</v>
      </c>
      <c r="J79" s="178"/>
      <c r="K79" s="189"/>
      <c r="L79" s="189"/>
      <c r="M79" s="189"/>
      <c r="N79" s="186"/>
      <c r="O79" s="186"/>
      <c r="P79" s="187"/>
      <c r="Q79" s="187"/>
      <c r="R79" s="187"/>
      <c r="S79" s="187"/>
    </row>
    <row r="80" spans="1:19" s="180" customFormat="1" ht="31.5">
      <c r="A80" s="181" t="s">
        <v>92</v>
      </c>
      <c r="B80" s="182" t="s">
        <v>229</v>
      </c>
      <c r="C80" s="183" t="s">
        <v>20</v>
      </c>
      <c r="D80" s="184">
        <v>832</v>
      </c>
      <c r="E80" s="175"/>
      <c r="F80" s="176">
        <v>19.01</v>
      </c>
      <c r="G80" s="176"/>
      <c r="H80" s="176">
        <f t="shared" si="8"/>
        <v>15816.32</v>
      </c>
      <c r="I80" s="185">
        <f t="shared" si="9"/>
        <v>15816.32</v>
      </c>
      <c r="J80" s="178"/>
      <c r="K80" s="189"/>
      <c r="L80" s="189"/>
      <c r="M80" s="189"/>
      <c r="N80" s="186"/>
      <c r="O80" s="186"/>
      <c r="P80" s="187"/>
      <c r="Q80" s="187"/>
      <c r="R80" s="187"/>
      <c r="S80" s="187"/>
    </row>
    <row r="81" spans="1:19" s="180" customFormat="1" ht="31.5">
      <c r="A81" s="181" t="s">
        <v>93</v>
      </c>
      <c r="B81" s="182" t="s">
        <v>230</v>
      </c>
      <c r="C81" s="183" t="s">
        <v>20</v>
      </c>
      <c r="D81" s="184">
        <v>558</v>
      </c>
      <c r="E81" s="175"/>
      <c r="F81" s="176">
        <v>23.05</v>
      </c>
      <c r="G81" s="176"/>
      <c r="H81" s="176">
        <f t="shared" si="8"/>
        <v>12861.9</v>
      </c>
      <c r="I81" s="185">
        <f t="shared" si="9"/>
        <v>12861.9</v>
      </c>
      <c r="J81" s="178"/>
      <c r="K81" s="189"/>
      <c r="L81" s="189"/>
      <c r="M81" s="189"/>
      <c r="N81" s="186"/>
      <c r="O81" s="186"/>
      <c r="P81" s="187"/>
      <c r="Q81" s="187"/>
      <c r="R81" s="187"/>
      <c r="S81" s="187"/>
    </row>
    <row r="82" spans="1:17" s="180" customFormat="1" ht="15.75">
      <c r="A82" s="181" t="s">
        <v>91</v>
      </c>
      <c r="B82" s="182" t="s">
        <v>235</v>
      </c>
      <c r="C82" s="183" t="s">
        <v>20</v>
      </c>
      <c r="D82" s="184">
        <v>26</v>
      </c>
      <c r="E82" s="175"/>
      <c r="F82" s="176">
        <v>200</v>
      </c>
      <c r="G82" s="176"/>
      <c r="H82" s="176">
        <f t="shared" si="8"/>
        <v>5200</v>
      </c>
      <c r="I82" s="185">
        <f t="shared" si="9"/>
        <v>5200</v>
      </c>
      <c r="J82" s="178"/>
      <c r="K82" s="189"/>
      <c r="L82" s="189"/>
      <c r="M82" s="189"/>
      <c r="N82" s="187"/>
      <c r="O82" s="187"/>
      <c r="P82" s="187"/>
      <c r="Q82" s="187"/>
    </row>
    <row r="83" spans="1:17" s="95" customFormat="1" ht="15.75">
      <c r="A83" s="116" t="s">
        <v>93</v>
      </c>
      <c r="B83" s="112" t="s">
        <v>64</v>
      </c>
      <c r="C83" s="83" t="s">
        <v>26</v>
      </c>
      <c r="D83" s="125">
        <v>137</v>
      </c>
      <c r="E83" s="78"/>
      <c r="F83" s="125">
        <v>125</v>
      </c>
      <c r="G83" s="76"/>
      <c r="H83" s="76">
        <f t="shared" si="8"/>
        <v>17125</v>
      </c>
      <c r="I83" s="118">
        <f t="shared" si="9"/>
        <v>17125</v>
      </c>
      <c r="J83" s="170">
        <v>5480</v>
      </c>
      <c r="K83" s="104"/>
      <c r="L83" s="101"/>
      <c r="M83" s="101"/>
      <c r="N83" s="102"/>
      <c r="O83" s="102"/>
      <c r="P83" s="102"/>
      <c r="Q83" s="102"/>
    </row>
    <row r="84" spans="1:18" ht="15.75">
      <c r="A84" s="159" t="s">
        <v>76</v>
      </c>
      <c r="B84" s="160" t="s">
        <v>128</v>
      </c>
      <c r="C84" s="161" t="s">
        <v>19</v>
      </c>
      <c r="D84" s="162">
        <v>225.85</v>
      </c>
      <c r="E84" s="157">
        <v>70</v>
      </c>
      <c r="F84" s="157"/>
      <c r="G84" s="157">
        <f>ROUND(E84*D84,2)</f>
        <v>15809.5</v>
      </c>
      <c r="H84" s="163"/>
      <c r="I84" s="164">
        <f>G84</f>
        <v>15809.5</v>
      </c>
      <c r="J84" s="170"/>
      <c r="K84"/>
      <c r="L84"/>
      <c r="M84" s="32"/>
      <c r="N84" s="32"/>
      <c r="R84" s="2"/>
    </row>
    <row r="85" spans="1:14" s="2" customFormat="1" ht="15.75">
      <c r="A85" s="130" t="s">
        <v>68</v>
      </c>
      <c r="B85" s="137" t="s">
        <v>165</v>
      </c>
      <c r="C85" s="138" t="s">
        <v>49</v>
      </c>
      <c r="D85" s="139">
        <v>2</v>
      </c>
      <c r="E85" s="157"/>
      <c r="F85" s="139">
        <v>2828</v>
      </c>
      <c r="G85" s="139"/>
      <c r="H85" s="139">
        <f>ROUND(F85*D85,2)</f>
        <v>5656</v>
      </c>
      <c r="I85" s="158">
        <f>H85</f>
        <v>5656</v>
      </c>
      <c r="J85" s="170">
        <v>10</v>
      </c>
      <c r="K85"/>
      <c r="L85"/>
      <c r="M85" s="32"/>
      <c r="N85" s="32"/>
    </row>
    <row r="86" spans="1:18" ht="15.75">
      <c r="A86" s="159" t="s">
        <v>69</v>
      </c>
      <c r="B86" s="160" t="s">
        <v>130</v>
      </c>
      <c r="C86" s="161" t="s">
        <v>131</v>
      </c>
      <c r="D86" s="162">
        <v>240</v>
      </c>
      <c r="E86" s="157">
        <v>20</v>
      </c>
      <c r="F86" s="157"/>
      <c r="G86" s="157">
        <f>ROUND(E86*D86,2)</f>
        <v>4800</v>
      </c>
      <c r="H86" s="163"/>
      <c r="I86" s="164">
        <f>G86</f>
        <v>4800</v>
      </c>
      <c r="J86" s="170"/>
      <c r="K86"/>
      <c r="L86"/>
      <c r="M86" s="32"/>
      <c r="N86" s="32"/>
      <c r="R86" s="2"/>
    </row>
    <row r="87" spans="1:18" ht="15.75">
      <c r="A87" s="130" t="s">
        <v>70</v>
      </c>
      <c r="B87" s="137" t="s">
        <v>75</v>
      </c>
      <c r="C87" s="138" t="s">
        <v>26</v>
      </c>
      <c r="D87" s="139">
        <v>80</v>
      </c>
      <c r="E87" s="157"/>
      <c r="F87" s="139">
        <v>22</v>
      </c>
      <c r="G87" s="157"/>
      <c r="H87" s="139">
        <f>ROUND(F87*D87,2)</f>
        <v>1760</v>
      </c>
      <c r="I87" s="158">
        <f>H87</f>
        <v>1760</v>
      </c>
      <c r="J87" s="170"/>
      <c r="K87" s="131"/>
      <c r="L87" s="131"/>
      <c r="M87" s="32"/>
      <c r="N87" s="32"/>
      <c r="R87" s="2"/>
    </row>
    <row r="88" spans="1:18" ht="15.75">
      <c r="A88" s="130" t="s">
        <v>87</v>
      </c>
      <c r="B88" s="137" t="s">
        <v>132</v>
      </c>
      <c r="C88" s="138" t="s">
        <v>133</v>
      </c>
      <c r="D88" s="139">
        <v>1</v>
      </c>
      <c r="E88" s="157"/>
      <c r="F88" s="139">
        <v>145</v>
      </c>
      <c r="G88" s="157"/>
      <c r="H88" s="139">
        <f>ROUND(F88*D88,2)</f>
        <v>145</v>
      </c>
      <c r="I88" s="158">
        <f>H88</f>
        <v>145</v>
      </c>
      <c r="J88" s="170"/>
      <c r="K88" s="131"/>
      <c r="L88" s="131"/>
      <c r="M88" s="32"/>
      <c r="N88" s="32"/>
      <c r="R88" s="2"/>
    </row>
    <row r="89" spans="1:18" ht="15.75">
      <c r="A89" s="130" t="s">
        <v>140</v>
      </c>
      <c r="B89" s="137" t="s">
        <v>134</v>
      </c>
      <c r="C89" s="138" t="s">
        <v>133</v>
      </c>
      <c r="D89" s="139">
        <v>1</v>
      </c>
      <c r="E89" s="157"/>
      <c r="F89" s="139">
        <v>290</v>
      </c>
      <c r="G89" s="157"/>
      <c r="H89" s="139">
        <f>ROUND(F89*D89,2)</f>
        <v>290</v>
      </c>
      <c r="I89" s="158">
        <f>H89</f>
        <v>290</v>
      </c>
      <c r="J89" s="170"/>
      <c r="K89" s="131"/>
      <c r="L89" s="131"/>
      <c r="M89" s="32"/>
      <c r="N89" s="32"/>
      <c r="R89" s="2"/>
    </row>
    <row r="90" spans="1:18" s="51" customFormat="1" ht="15.75">
      <c r="A90" s="77" t="s">
        <v>74</v>
      </c>
      <c r="B90" s="73" t="s">
        <v>212</v>
      </c>
      <c r="C90" s="74" t="s">
        <v>19</v>
      </c>
      <c r="D90" s="162">
        <f>D84</f>
        <v>225.85</v>
      </c>
      <c r="E90" s="75">
        <v>340</v>
      </c>
      <c r="F90" s="139"/>
      <c r="G90" s="75">
        <f>ROUND(E90*D90,2)</f>
        <v>76789</v>
      </c>
      <c r="H90" s="76"/>
      <c r="I90" s="85">
        <f>G90</f>
        <v>76789</v>
      </c>
      <c r="J90" s="170"/>
      <c r="K90" s="132"/>
      <c r="L90" s="132"/>
      <c r="M90" s="150"/>
      <c r="N90" s="150"/>
      <c r="O90" s="151"/>
      <c r="P90" s="151"/>
      <c r="Q90" s="151"/>
      <c r="R90" s="151"/>
    </row>
    <row r="91" spans="1:18" ht="15.75">
      <c r="A91" s="130" t="s">
        <v>223</v>
      </c>
      <c r="B91" s="137" t="s">
        <v>64</v>
      </c>
      <c r="C91" s="138" t="s">
        <v>26</v>
      </c>
      <c r="D91" s="139">
        <f>ROUNDUP(((D90*0.03)*2)/0.04,0)</f>
        <v>339</v>
      </c>
      <c r="E91" s="157"/>
      <c r="F91" s="139">
        <v>125</v>
      </c>
      <c r="G91" s="157"/>
      <c r="H91" s="139">
        <f>ROUND(F91*D91,2)</f>
        <v>42375</v>
      </c>
      <c r="I91" s="158">
        <f>H91</f>
        <v>42375</v>
      </c>
      <c r="J91" s="170"/>
      <c r="K91" s="131"/>
      <c r="L91" s="131"/>
      <c r="M91" s="32"/>
      <c r="N91" s="32"/>
      <c r="R91" s="2"/>
    </row>
    <row r="92" spans="1:18" s="51" customFormat="1" ht="15.75">
      <c r="A92" s="77" t="s">
        <v>88</v>
      </c>
      <c r="B92" s="73" t="s">
        <v>135</v>
      </c>
      <c r="C92" s="74" t="s">
        <v>131</v>
      </c>
      <c r="D92" s="162">
        <f>D86</f>
        <v>240</v>
      </c>
      <c r="E92" s="75">
        <v>10</v>
      </c>
      <c r="F92" s="139"/>
      <c r="G92" s="75">
        <f>ROUND(E92*D92,2)</f>
        <v>2400</v>
      </c>
      <c r="H92" s="76"/>
      <c r="I92" s="85">
        <f>G92</f>
        <v>2400</v>
      </c>
      <c r="J92" s="170"/>
      <c r="K92" s="132"/>
      <c r="L92" s="132"/>
      <c r="M92" s="150"/>
      <c r="N92" s="150"/>
      <c r="O92" s="151"/>
      <c r="P92" s="151"/>
      <c r="Q92" s="151"/>
      <c r="R92" s="151"/>
    </row>
    <row r="93" spans="1:18" s="51" customFormat="1" ht="15.75">
      <c r="A93" s="77" t="s">
        <v>78</v>
      </c>
      <c r="B93" s="73" t="s">
        <v>136</v>
      </c>
      <c r="C93" s="74" t="s">
        <v>131</v>
      </c>
      <c r="D93" s="162">
        <f>D92</f>
        <v>240</v>
      </c>
      <c r="E93" s="75">
        <v>20</v>
      </c>
      <c r="F93" s="139"/>
      <c r="G93" s="75">
        <f>ROUND(E93*D93,2)</f>
        <v>4800</v>
      </c>
      <c r="H93" s="76"/>
      <c r="I93" s="85">
        <f>G93</f>
        <v>4800</v>
      </c>
      <c r="J93" s="170"/>
      <c r="K93" s="132"/>
      <c r="L93" s="132"/>
      <c r="M93" s="150"/>
      <c r="N93" s="150"/>
      <c r="O93" s="151"/>
      <c r="P93" s="151"/>
      <c r="Q93" s="151"/>
      <c r="R93" s="151"/>
    </row>
    <row r="94" spans="1:18" s="51" customFormat="1" ht="15.75">
      <c r="A94" s="77" t="s">
        <v>141</v>
      </c>
      <c r="B94" s="73" t="s">
        <v>137</v>
      </c>
      <c r="C94" s="74" t="s">
        <v>131</v>
      </c>
      <c r="D94" s="162">
        <v>38.9</v>
      </c>
      <c r="E94" s="75">
        <v>70</v>
      </c>
      <c r="F94" s="139"/>
      <c r="G94" s="75">
        <f>ROUND(E94*D94,2)</f>
        <v>2723</v>
      </c>
      <c r="H94" s="76"/>
      <c r="I94" s="85">
        <f>G94</f>
        <v>2723</v>
      </c>
      <c r="J94" s="170"/>
      <c r="K94" s="132"/>
      <c r="L94" s="132"/>
      <c r="M94" s="150"/>
      <c r="N94" s="150"/>
      <c r="O94" s="151"/>
      <c r="P94" s="151"/>
      <c r="Q94" s="151"/>
      <c r="R94" s="151"/>
    </row>
    <row r="95" spans="1:14" s="2" customFormat="1" ht="15.75">
      <c r="A95" s="130" t="s">
        <v>142</v>
      </c>
      <c r="B95" s="137" t="s">
        <v>129</v>
      </c>
      <c r="C95" s="138" t="s">
        <v>49</v>
      </c>
      <c r="D95" s="139">
        <v>1</v>
      </c>
      <c r="E95" s="157"/>
      <c r="F95" s="139">
        <v>2828</v>
      </c>
      <c r="G95" s="139"/>
      <c r="H95" s="139">
        <f>ROUND(F95*D95,2)</f>
        <v>2828</v>
      </c>
      <c r="I95" s="158">
        <f>H95</f>
        <v>2828</v>
      </c>
      <c r="J95" s="170">
        <v>5</v>
      </c>
      <c r="K95"/>
      <c r="L95"/>
      <c r="M95" s="32"/>
      <c r="N95" s="32"/>
    </row>
    <row r="96" spans="1:18" s="51" customFormat="1" ht="15.75">
      <c r="A96" s="77" t="s">
        <v>143</v>
      </c>
      <c r="B96" s="73" t="s">
        <v>138</v>
      </c>
      <c r="C96" s="74" t="s">
        <v>131</v>
      </c>
      <c r="D96" s="162">
        <v>12</v>
      </c>
      <c r="E96" s="75">
        <v>20</v>
      </c>
      <c r="F96" s="139"/>
      <c r="G96" s="75">
        <f>ROUND(E96*D96,2)</f>
        <v>240</v>
      </c>
      <c r="H96" s="76"/>
      <c r="I96" s="85">
        <f>G96</f>
        <v>240</v>
      </c>
      <c r="J96" s="170"/>
      <c r="K96" s="132"/>
      <c r="L96" s="132"/>
      <c r="M96" s="150"/>
      <c r="N96" s="150"/>
      <c r="O96" s="151"/>
      <c r="P96" s="151"/>
      <c r="Q96" s="151"/>
      <c r="R96" s="151"/>
    </row>
    <row r="97" spans="1:18" ht="15.75">
      <c r="A97" s="130" t="s">
        <v>144</v>
      </c>
      <c r="B97" s="137" t="s">
        <v>75</v>
      </c>
      <c r="C97" s="138" t="s">
        <v>26</v>
      </c>
      <c r="D97" s="139">
        <v>4</v>
      </c>
      <c r="E97" s="157"/>
      <c r="F97" s="139">
        <v>22</v>
      </c>
      <c r="G97" s="157"/>
      <c r="H97" s="139">
        <f>ROUND(F97*D97,2)</f>
        <v>88</v>
      </c>
      <c r="I97" s="158">
        <f>H97</f>
        <v>88</v>
      </c>
      <c r="J97" s="170"/>
      <c r="K97" s="131"/>
      <c r="L97" s="131"/>
      <c r="M97" s="32"/>
      <c r="N97" s="32"/>
      <c r="R97" s="2"/>
    </row>
    <row r="98" spans="1:18" ht="15.75">
      <c r="A98" s="130" t="s">
        <v>145</v>
      </c>
      <c r="B98" s="137" t="s">
        <v>132</v>
      </c>
      <c r="C98" s="138" t="s">
        <v>133</v>
      </c>
      <c r="D98" s="139">
        <v>0.4</v>
      </c>
      <c r="E98" s="157"/>
      <c r="F98" s="139">
        <v>145</v>
      </c>
      <c r="G98" s="157"/>
      <c r="H98" s="139">
        <f>ROUND(F98*D98,2)</f>
        <v>58</v>
      </c>
      <c r="I98" s="158">
        <f>H98</f>
        <v>58</v>
      </c>
      <c r="J98" s="170"/>
      <c r="K98" s="131"/>
      <c r="L98" s="131"/>
      <c r="M98" s="32"/>
      <c r="N98" s="32"/>
      <c r="R98" s="2"/>
    </row>
    <row r="99" spans="1:18" s="51" customFormat="1" ht="15.75">
      <c r="A99" s="77" t="s">
        <v>146</v>
      </c>
      <c r="B99" s="73" t="s">
        <v>139</v>
      </c>
      <c r="C99" s="74" t="s">
        <v>131</v>
      </c>
      <c r="D99" s="162">
        <f>D94</f>
        <v>38.9</v>
      </c>
      <c r="E99" s="75">
        <v>360</v>
      </c>
      <c r="F99" s="139"/>
      <c r="G99" s="75">
        <f>ROUND(E99*D99,2)</f>
        <v>14004</v>
      </c>
      <c r="H99" s="76"/>
      <c r="I99" s="85">
        <f>G99</f>
        <v>14004</v>
      </c>
      <c r="J99" s="170"/>
      <c r="K99" s="132"/>
      <c r="L99" s="132"/>
      <c r="M99" s="150"/>
      <c r="N99" s="150"/>
      <c r="O99" s="151"/>
      <c r="P99" s="151"/>
      <c r="Q99" s="151"/>
      <c r="R99" s="151"/>
    </row>
    <row r="100" spans="1:17" s="95" customFormat="1" ht="15.75">
      <c r="A100" s="116" t="s">
        <v>224</v>
      </c>
      <c r="B100" s="112" t="s">
        <v>64</v>
      </c>
      <c r="C100" s="83" t="s">
        <v>26</v>
      </c>
      <c r="D100" s="76">
        <v>5</v>
      </c>
      <c r="E100" s="78"/>
      <c r="F100" s="76">
        <v>125</v>
      </c>
      <c r="G100" s="76"/>
      <c r="H100" s="76">
        <f>ROUND(F100*D100,2)</f>
        <v>625</v>
      </c>
      <c r="I100" s="118">
        <f>H100</f>
        <v>625</v>
      </c>
      <c r="J100" s="170"/>
      <c r="K100" s="104"/>
      <c r="L100" s="101"/>
      <c r="M100" s="101"/>
      <c r="N100" s="102"/>
      <c r="O100" s="102"/>
      <c r="P100" s="102"/>
      <c r="Q100" s="102"/>
    </row>
    <row r="101" spans="1:18" s="51" customFormat="1" ht="15.75">
      <c r="A101" s="77" t="s">
        <v>147</v>
      </c>
      <c r="B101" s="73" t="s">
        <v>135</v>
      </c>
      <c r="C101" s="74" t="s">
        <v>131</v>
      </c>
      <c r="D101" s="162">
        <f>D96</f>
        <v>12</v>
      </c>
      <c r="E101" s="75">
        <v>10</v>
      </c>
      <c r="F101" s="139"/>
      <c r="G101" s="75">
        <f>ROUND(E101*D101,2)</f>
        <v>120</v>
      </c>
      <c r="H101" s="76"/>
      <c r="I101" s="85">
        <f>G101</f>
        <v>120</v>
      </c>
      <c r="J101" s="170"/>
      <c r="K101" s="132"/>
      <c r="L101" s="132"/>
      <c r="M101" s="150"/>
      <c r="N101" s="150"/>
      <c r="O101" s="151"/>
      <c r="P101" s="151"/>
      <c r="Q101" s="151"/>
      <c r="R101" s="151"/>
    </row>
    <row r="102" spans="1:18" s="51" customFormat="1" ht="16.5" thickBot="1">
      <c r="A102" s="77" t="s">
        <v>148</v>
      </c>
      <c r="B102" s="73" t="s">
        <v>136</v>
      </c>
      <c r="C102" s="74" t="s">
        <v>131</v>
      </c>
      <c r="D102" s="162">
        <f>D101</f>
        <v>12</v>
      </c>
      <c r="E102" s="75">
        <v>20</v>
      </c>
      <c r="F102" s="139"/>
      <c r="G102" s="75">
        <f>ROUND(E102*D102,2)</f>
        <v>240</v>
      </c>
      <c r="H102" s="76"/>
      <c r="I102" s="85">
        <f>G102</f>
        <v>240</v>
      </c>
      <c r="J102" s="170"/>
      <c r="K102" s="132"/>
      <c r="L102" s="132"/>
      <c r="M102" s="150"/>
      <c r="N102" s="150"/>
      <c r="O102" s="151"/>
      <c r="P102" s="151"/>
      <c r="Q102" s="151"/>
      <c r="R102" s="151"/>
    </row>
    <row r="103" spans="1:17" s="95" customFormat="1" ht="16.5" thickBot="1">
      <c r="A103" s="194" t="s">
        <v>22</v>
      </c>
      <c r="B103" s="194"/>
      <c r="C103" s="70"/>
      <c r="D103" s="35"/>
      <c r="E103" s="36"/>
      <c r="F103" s="36"/>
      <c r="G103" s="47">
        <f>SUM(G49:G102)</f>
        <v>461894.4</v>
      </c>
      <c r="H103" s="47">
        <f>SUM(H49:H102)</f>
        <v>632873.62</v>
      </c>
      <c r="I103" s="47">
        <f>SUM(I49:I102)</f>
        <v>1094768.0199999998</v>
      </c>
      <c r="J103" s="170"/>
      <c r="K103" s="104"/>
      <c r="L103" s="101"/>
      <c r="M103" s="101"/>
      <c r="N103" s="102"/>
      <c r="O103" s="102"/>
      <c r="P103" s="102"/>
      <c r="Q103" s="102"/>
    </row>
    <row r="104" spans="1:17" s="95" customFormat="1" ht="15.75">
      <c r="A104" s="24"/>
      <c r="B104" s="24"/>
      <c r="C104" s="24"/>
      <c r="D104" s="25"/>
      <c r="E104" s="26"/>
      <c r="F104" s="27"/>
      <c r="G104" s="28"/>
      <c r="H104" s="29"/>
      <c r="I104" s="30"/>
      <c r="J104" s="170"/>
      <c r="K104" s="104"/>
      <c r="L104" s="101"/>
      <c r="M104" s="101"/>
      <c r="N104" s="102"/>
      <c r="O104" s="102"/>
      <c r="P104" s="102"/>
      <c r="Q104" s="102"/>
    </row>
    <row r="105" spans="1:17" s="95" customFormat="1" ht="15.75">
      <c r="A105" s="96">
        <v>4</v>
      </c>
      <c r="B105" s="46" t="s">
        <v>149</v>
      </c>
      <c r="C105" s="82"/>
      <c r="D105" s="33"/>
      <c r="E105" s="33"/>
      <c r="F105" s="33"/>
      <c r="G105" s="33"/>
      <c r="H105" s="33"/>
      <c r="I105" s="33"/>
      <c r="J105" s="170"/>
      <c r="K105" s="104"/>
      <c r="L105" s="101"/>
      <c r="M105" s="101" t="s">
        <v>17</v>
      </c>
      <c r="N105" s="102"/>
      <c r="O105" s="102"/>
      <c r="P105" s="102"/>
      <c r="Q105" s="102"/>
    </row>
    <row r="106" spans="1:17" s="95" customFormat="1" ht="15.75">
      <c r="A106" s="110" t="s">
        <v>16</v>
      </c>
      <c r="B106" s="52" t="s">
        <v>150</v>
      </c>
      <c r="C106" s="49" t="s">
        <v>19</v>
      </c>
      <c r="D106" s="121">
        <v>24.5</v>
      </c>
      <c r="E106" s="98">
        <v>800</v>
      </c>
      <c r="F106" s="98"/>
      <c r="G106" s="98">
        <f>ROUND(E106*D106,2)</f>
        <v>19600</v>
      </c>
      <c r="H106" s="99"/>
      <c r="I106" s="100">
        <f>G106</f>
        <v>19600</v>
      </c>
      <c r="J106" s="170"/>
      <c r="K106" s="104"/>
      <c r="L106" s="101"/>
      <c r="M106" s="101"/>
      <c r="N106" s="102"/>
      <c r="O106" s="102"/>
      <c r="P106" s="102"/>
      <c r="Q106" s="102"/>
    </row>
    <row r="107" spans="1:18" ht="15.75">
      <c r="A107" s="130" t="s">
        <v>28</v>
      </c>
      <c r="B107" s="137" t="s">
        <v>151</v>
      </c>
      <c r="C107" s="138" t="s">
        <v>31</v>
      </c>
      <c r="D107" s="139">
        <v>22</v>
      </c>
      <c r="E107" s="157"/>
      <c r="F107" s="139">
        <v>420</v>
      </c>
      <c r="G107" s="157"/>
      <c r="H107" s="139">
        <f>ROUND(F107*D107,2)</f>
        <v>9240</v>
      </c>
      <c r="I107" s="158">
        <f>H107</f>
        <v>9240</v>
      </c>
      <c r="J107" s="170">
        <v>1000</v>
      </c>
      <c r="K107" s="131"/>
      <c r="L107" s="131"/>
      <c r="M107" s="32"/>
      <c r="N107" s="32"/>
      <c r="R107" s="2"/>
    </row>
    <row r="108" spans="1:18" ht="15.75">
      <c r="A108" s="130" t="s">
        <v>27</v>
      </c>
      <c r="B108" s="137" t="s">
        <v>152</v>
      </c>
      <c r="C108" s="138" t="s">
        <v>31</v>
      </c>
      <c r="D108" s="139">
        <v>46</v>
      </c>
      <c r="E108" s="157"/>
      <c r="F108" s="139">
        <v>100</v>
      </c>
      <c r="G108" s="157"/>
      <c r="H108" s="139">
        <f>ROUND(F108*D108,2)</f>
        <v>4600</v>
      </c>
      <c r="I108" s="158">
        <f>H108</f>
        <v>4600</v>
      </c>
      <c r="J108" s="170"/>
      <c r="K108" s="131"/>
      <c r="L108" s="131"/>
      <c r="M108" s="32"/>
      <c r="N108" s="32"/>
      <c r="R108" s="2"/>
    </row>
    <row r="109" spans="1:18" ht="15.75">
      <c r="A109" s="130" t="s">
        <v>116</v>
      </c>
      <c r="B109" s="137" t="s">
        <v>153</v>
      </c>
      <c r="C109" s="138" t="s">
        <v>20</v>
      </c>
      <c r="D109" s="139">
        <v>3</v>
      </c>
      <c r="E109" s="157"/>
      <c r="F109" s="139">
        <v>4200</v>
      </c>
      <c r="G109" s="157"/>
      <c r="H109" s="139">
        <f>ROUND(F109*D109,2)</f>
        <v>12600</v>
      </c>
      <c r="I109" s="158">
        <f>H109</f>
        <v>12600</v>
      </c>
      <c r="J109" s="170">
        <v>64.26</v>
      </c>
      <c r="K109" s="131"/>
      <c r="L109" s="131"/>
      <c r="M109" s="32"/>
      <c r="N109" s="32"/>
      <c r="R109" s="2"/>
    </row>
    <row r="110" spans="1:10" s="123" customFormat="1" ht="15.75">
      <c r="A110" s="116" t="s">
        <v>117</v>
      </c>
      <c r="B110" s="112" t="s">
        <v>154</v>
      </c>
      <c r="C110" s="83" t="s">
        <v>20</v>
      </c>
      <c r="D110" s="128">
        <v>6</v>
      </c>
      <c r="E110" s="78"/>
      <c r="F110" s="128">
        <v>220</v>
      </c>
      <c r="G110" s="128"/>
      <c r="H110" s="128">
        <f>ROUND(F110*D110,2)</f>
        <v>1320</v>
      </c>
      <c r="I110" s="129">
        <f>H110</f>
        <v>1320</v>
      </c>
      <c r="J110" s="170"/>
    </row>
    <row r="111" spans="1:10" s="123" customFormat="1" ht="15.75">
      <c r="A111" s="116" t="s">
        <v>118</v>
      </c>
      <c r="B111" s="112" t="s">
        <v>155</v>
      </c>
      <c r="C111" s="83" t="s">
        <v>156</v>
      </c>
      <c r="D111" s="128">
        <v>1</v>
      </c>
      <c r="E111" s="78"/>
      <c r="F111" s="128">
        <v>530</v>
      </c>
      <c r="G111" s="128"/>
      <c r="H111" s="128">
        <f>ROUND(F111*D111,2)</f>
        <v>530</v>
      </c>
      <c r="I111" s="129">
        <f>H111</f>
        <v>530</v>
      </c>
      <c r="J111" s="170">
        <v>5</v>
      </c>
    </row>
    <row r="112" spans="1:9" ht="16.5" customHeight="1">
      <c r="A112" s="97" t="s">
        <v>18</v>
      </c>
      <c r="B112" s="111" t="s">
        <v>225</v>
      </c>
      <c r="C112" s="84" t="s">
        <v>31</v>
      </c>
      <c r="D112" s="89">
        <f>D107+D108</f>
        <v>68</v>
      </c>
      <c r="E112" s="75">
        <v>60</v>
      </c>
      <c r="F112" s="75"/>
      <c r="G112" s="75">
        <f>ROUND(E112*D112,2)</f>
        <v>4080</v>
      </c>
      <c r="H112" s="90"/>
      <c r="I112" s="85">
        <f>G112</f>
        <v>4080</v>
      </c>
    </row>
    <row r="113" spans="1:9" s="131" customFormat="1" ht="16.5" customHeight="1">
      <c r="A113" s="116" t="s">
        <v>50</v>
      </c>
      <c r="B113" s="112" t="s">
        <v>226</v>
      </c>
      <c r="C113" s="83" t="s">
        <v>20</v>
      </c>
      <c r="D113" s="117">
        <v>3</v>
      </c>
      <c r="E113" s="75"/>
      <c r="F113" s="76">
        <v>10200</v>
      </c>
      <c r="G113" s="76"/>
      <c r="H113" s="76">
        <f>F113*D113</f>
        <v>30600</v>
      </c>
      <c r="I113" s="118">
        <f>H113+G113</f>
        <v>30600</v>
      </c>
    </row>
    <row r="114" spans="1:19" s="95" customFormat="1" ht="15.75">
      <c r="A114" s="77" t="s">
        <v>18</v>
      </c>
      <c r="B114" s="73" t="s">
        <v>169</v>
      </c>
      <c r="C114" s="74" t="s">
        <v>19</v>
      </c>
      <c r="D114" s="167">
        <v>9.95</v>
      </c>
      <c r="E114" s="75">
        <v>1050</v>
      </c>
      <c r="F114" s="75"/>
      <c r="G114" s="75">
        <f>ROUND(E114*D114,2)</f>
        <v>10447.5</v>
      </c>
      <c r="H114" s="90"/>
      <c r="I114" s="85">
        <f>G114</f>
        <v>10447.5</v>
      </c>
      <c r="J114" s="91"/>
      <c r="K114" s="104"/>
      <c r="L114" s="104"/>
      <c r="M114" s="104"/>
      <c r="N114" s="101"/>
      <c r="O114" s="101" t="s">
        <v>17</v>
      </c>
      <c r="P114" s="102"/>
      <c r="Q114" s="102"/>
      <c r="R114" s="102"/>
      <c r="S114" s="102"/>
    </row>
    <row r="115" spans="1:19" s="95" customFormat="1" ht="15.75">
      <c r="A115" s="116" t="s">
        <v>50</v>
      </c>
      <c r="B115" s="112" t="s">
        <v>170</v>
      </c>
      <c r="C115" s="83" t="s">
        <v>19</v>
      </c>
      <c r="D115" s="76">
        <v>12</v>
      </c>
      <c r="E115" s="78"/>
      <c r="F115" s="76">
        <v>350</v>
      </c>
      <c r="G115" s="76"/>
      <c r="H115" s="76">
        <f>ROUND(F115*D115,2)</f>
        <v>4200</v>
      </c>
      <c r="I115" s="118">
        <f>H115</f>
        <v>4200</v>
      </c>
      <c r="J115" s="50"/>
      <c r="K115" s="104"/>
      <c r="L115" s="104"/>
      <c r="M115" s="104"/>
      <c r="N115" s="101"/>
      <c r="O115" s="101"/>
      <c r="P115" s="102"/>
      <c r="Q115" s="102"/>
      <c r="R115" s="102"/>
      <c r="S115" s="102"/>
    </row>
    <row r="116" spans="1:19" s="95" customFormat="1" ht="15.75">
      <c r="A116" s="116" t="s">
        <v>60</v>
      </c>
      <c r="B116" s="112" t="s">
        <v>171</v>
      </c>
      <c r="C116" s="83" t="s">
        <v>31</v>
      </c>
      <c r="D116" s="117">
        <v>16</v>
      </c>
      <c r="E116" s="75"/>
      <c r="F116" s="76">
        <v>25</v>
      </c>
      <c r="G116" s="76"/>
      <c r="H116" s="76">
        <f>F116*D116</f>
        <v>400</v>
      </c>
      <c r="I116" s="118">
        <f>H116+G116</f>
        <v>400</v>
      </c>
      <c r="J116" s="50"/>
      <c r="K116" s="104"/>
      <c r="L116" s="104"/>
      <c r="M116" s="104"/>
      <c r="N116" s="101"/>
      <c r="O116" s="101"/>
      <c r="P116" s="102"/>
      <c r="Q116" s="102"/>
      <c r="R116" s="102"/>
      <c r="S116" s="102"/>
    </row>
    <row r="117" spans="1:19" s="95" customFormat="1" ht="15.75">
      <c r="A117" s="116" t="s">
        <v>61</v>
      </c>
      <c r="B117" s="112" t="s">
        <v>172</v>
      </c>
      <c r="C117" s="83" t="s">
        <v>31</v>
      </c>
      <c r="D117" s="117">
        <v>135</v>
      </c>
      <c r="E117" s="75"/>
      <c r="F117" s="76">
        <v>30</v>
      </c>
      <c r="G117" s="76"/>
      <c r="H117" s="76">
        <f>F117*D117</f>
        <v>4050</v>
      </c>
      <c r="I117" s="118">
        <f>H117+G117</f>
        <v>4050</v>
      </c>
      <c r="J117" s="50"/>
      <c r="K117" s="104"/>
      <c r="L117" s="104"/>
      <c r="M117" s="104"/>
      <c r="N117" s="101"/>
      <c r="O117" s="101"/>
      <c r="P117" s="102"/>
      <c r="Q117" s="102"/>
      <c r="R117" s="102"/>
      <c r="S117" s="102"/>
    </row>
    <row r="118" spans="1:19" s="95" customFormat="1" ht="15.75">
      <c r="A118" s="116" t="s">
        <v>65</v>
      </c>
      <c r="B118" s="112" t="s">
        <v>173</v>
      </c>
      <c r="C118" s="83" t="s">
        <v>30</v>
      </c>
      <c r="D118" s="117">
        <v>2</v>
      </c>
      <c r="E118" s="75"/>
      <c r="F118" s="76">
        <v>4700</v>
      </c>
      <c r="G118" s="76"/>
      <c r="H118" s="76">
        <f>F118*D118</f>
        <v>9400</v>
      </c>
      <c r="I118" s="118">
        <f>H118+G118</f>
        <v>9400</v>
      </c>
      <c r="J118" s="50"/>
      <c r="K118" s="104"/>
      <c r="L118" s="104"/>
      <c r="M118" s="104"/>
      <c r="N118" s="101"/>
      <c r="O118" s="101"/>
      <c r="P118" s="102"/>
      <c r="Q118" s="102"/>
      <c r="R118" s="102"/>
      <c r="S118" s="102"/>
    </row>
    <row r="119" spans="1:19" s="95" customFormat="1" ht="15.75">
      <c r="A119" s="116" t="s">
        <v>71</v>
      </c>
      <c r="B119" s="112" t="s">
        <v>174</v>
      </c>
      <c r="C119" s="83" t="s">
        <v>30</v>
      </c>
      <c r="D119" s="117">
        <v>5</v>
      </c>
      <c r="E119" s="75"/>
      <c r="F119" s="76">
        <v>500</v>
      </c>
      <c r="G119" s="76"/>
      <c r="H119" s="76">
        <f>F119*D119</f>
        <v>2500</v>
      </c>
      <c r="I119" s="118">
        <f>H119+G119</f>
        <v>2500</v>
      </c>
      <c r="J119" s="50"/>
      <c r="K119" s="104"/>
      <c r="L119" s="92"/>
      <c r="M119" s="92"/>
      <c r="N119" s="101"/>
      <c r="O119" s="101"/>
      <c r="P119" s="102"/>
      <c r="Q119" s="102"/>
      <c r="R119" s="102"/>
      <c r="S119" s="102"/>
    </row>
    <row r="120" spans="1:19" s="95" customFormat="1" ht="15.75">
      <c r="A120" s="77" t="s">
        <v>43</v>
      </c>
      <c r="B120" s="73" t="s">
        <v>213</v>
      </c>
      <c r="C120" s="74" t="s">
        <v>19</v>
      </c>
      <c r="D120" s="167">
        <v>9.95</v>
      </c>
      <c r="E120" s="75">
        <v>130</v>
      </c>
      <c r="F120" s="75"/>
      <c r="G120" s="75">
        <f>ROUND(E120*D120,2)</f>
        <v>1293.5</v>
      </c>
      <c r="H120" s="90"/>
      <c r="I120" s="85">
        <f>G120</f>
        <v>1293.5</v>
      </c>
      <c r="J120" s="91"/>
      <c r="K120" s="104"/>
      <c r="L120" s="104"/>
      <c r="M120" s="104"/>
      <c r="N120" s="101"/>
      <c r="O120" s="101" t="s">
        <v>17</v>
      </c>
      <c r="P120" s="102"/>
      <c r="Q120" s="102"/>
      <c r="R120" s="102"/>
      <c r="S120" s="102"/>
    </row>
    <row r="121" spans="1:19" s="95" customFormat="1" ht="15.75">
      <c r="A121" s="116" t="s">
        <v>44</v>
      </c>
      <c r="B121" s="112" t="s">
        <v>176</v>
      </c>
      <c r="C121" s="83" t="s">
        <v>19</v>
      </c>
      <c r="D121" s="117">
        <v>11.52</v>
      </c>
      <c r="E121" s="75"/>
      <c r="F121" s="76">
        <v>580</v>
      </c>
      <c r="G121" s="76"/>
      <c r="H121" s="76">
        <f>F121*D121</f>
        <v>6681.599999999999</v>
      </c>
      <c r="I121" s="118">
        <f>H121+G121</f>
        <v>6681.599999999999</v>
      </c>
      <c r="J121" s="50"/>
      <c r="K121" s="104"/>
      <c r="L121" s="92"/>
      <c r="M121" s="92"/>
      <c r="N121" s="101"/>
      <c r="O121" s="101"/>
      <c r="P121" s="102"/>
      <c r="Q121" s="102"/>
      <c r="R121" s="102"/>
      <c r="S121" s="102"/>
    </row>
    <row r="122" spans="1:17" s="51" customFormat="1" ht="15.75">
      <c r="A122" s="77" t="s">
        <v>56</v>
      </c>
      <c r="B122" s="73" t="s">
        <v>185</v>
      </c>
      <c r="C122" s="74" t="s">
        <v>19</v>
      </c>
      <c r="D122" s="89">
        <v>9.95</v>
      </c>
      <c r="E122" s="78">
        <v>350</v>
      </c>
      <c r="F122" s="76"/>
      <c r="G122" s="75">
        <f>ROUND(E122*D122,2)</f>
        <v>3482.5</v>
      </c>
      <c r="H122" s="79"/>
      <c r="I122" s="85">
        <f>G122</f>
        <v>3482.5</v>
      </c>
      <c r="J122" s="168"/>
      <c r="K122" s="132"/>
      <c r="L122" s="150"/>
      <c r="M122" s="150"/>
      <c r="N122" s="151"/>
      <c r="O122" s="151"/>
      <c r="P122" s="151"/>
      <c r="Q122" s="151"/>
    </row>
    <row r="123" spans="1:17" s="95" customFormat="1" ht="15.75">
      <c r="A123" s="116" t="s">
        <v>54</v>
      </c>
      <c r="B123" s="112" t="s">
        <v>55</v>
      </c>
      <c r="C123" s="83" t="s">
        <v>26</v>
      </c>
      <c r="D123" s="76">
        <v>10</v>
      </c>
      <c r="E123" s="78"/>
      <c r="F123" s="76">
        <v>105</v>
      </c>
      <c r="G123" s="75"/>
      <c r="H123" s="76">
        <f>ROUND(F123*D123,2)</f>
        <v>1050</v>
      </c>
      <c r="I123" s="118">
        <f>H123</f>
        <v>1050</v>
      </c>
      <c r="J123" s="168"/>
      <c r="K123" s="104"/>
      <c r="L123" s="101"/>
      <c r="M123" s="101"/>
      <c r="N123" s="102"/>
      <c r="O123" s="102"/>
      <c r="P123" s="102"/>
      <c r="Q123" s="102"/>
    </row>
    <row r="124" spans="1:17" s="95" customFormat="1" ht="15.75">
      <c r="A124" s="116" t="s">
        <v>177</v>
      </c>
      <c r="B124" s="112" t="s">
        <v>99</v>
      </c>
      <c r="C124" s="83" t="s">
        <v>26</v>
      </c>
      <c r="D124" s="76">
        <v>1</v>
      </c>
      <c r="E124" s="75"/>
      <c r="F124" s="76">
        <v>180</v>
      </c>
      <c r="G124" s="75"/>
      <c r="H124" s="76">
        <f aca="true" t="shared" si="10" ref="H124:H129">ROUND(F124*D124,2)</f>
        <v>180</v>
      </c>
      <c r="I124" s="118">
        <f aca="true" t="shared" si="11" ref="I124:I129">H124</f>
        <v>180</v>
      </c>
      <c r="J124" s="168"/>
      <c r="K124" s="104"/>
      <c r="L124" s="101"/>
      <c r="M124" s="101"/>
      <c r="N124" s="102"/>
      <c r="O124" s="102"/>
      <c r="P124" s="102"/>
      <c r="Q124" s="102"/>
    </row>
    <row r="125" spans="1:17" s="95" customFormat="1" ht="15.75">
      <c r="A125" s="116" t="s">
        <v>178</v>
      </c>
      <c r="B125" s="112" t="s">
        <v>179</v>
      </c>
      <c r="C125" s="83" t="s">
        <v>26</v>
      </c>
      <c r="D125" s="76">
        <v>5</v>
      </c>
      <c r="E125" s="75"/>
      <c r="F125" s="76">
        <v>22</v>
      </c>
      <c r="G125" s="75"/>
      <c r="H125" s="76">
        <f t="shared" si="10"/>
        <v>110</v>
      </c>
      <c r="I125" s="118">
        <f t="shared" si="11"/>
        <v>110</v>
      </c>
      <c r="J125" s="168"/>
      <c r="K125" s="104"/>
      <c r="L125" s="101"/>
      <c r="M125" s="101"/>
      <c r="N125" s="102"/>
      <c r="O125" s="102"/>
      <c r="P125" s="102"/>
      <c r="Q125" s="102"/>
    </row>
    <row r="126" spans="1:17" s="95" customFormat="1" ht="15.75">
      <c r="A126" s="116" t="s">
        <v>180</v>
      </c>
      <c r="B126" s="112" t="s">
        <v>181</v>
      </c>
      <c r="C126" s="83" t="s">
        <v>51</v>
      </c>
      <c r="D126" s="76">
        <v>26</v>
      </c>
      <c r="E126" s="75"/>
      <c r="F126" s="76">
        <v>125</v>
      </c>
      <c r="G126" s="75"/>
      <c r="H126" s="76">
        <f t="shared" si="10"/>
        <v>3250</v>
      </c>
      <c r="I126" s="118">
        <f t="shared" si="11"/>
        <v>3250</v>
      </c>
      <c r="J126" s="168"/>
      <c r="K126" s="104"/>
      <c r="L126" s="101"/>
      <c r="M126" s="101"/>
      <c r="N126" s="102"/>
      <c r="O126" s="102"/>
      <c r="P126" s="102"/>
      <c r="Q126" s="102"/>
    </row>
    <row r="127" spans="1:17" s="95" customFormat="1" ht="15.75">
      <c r="A127" s="116" t="s">
        <v>182</v>
      </c>
      <c r="B127" s="112" t="s">
        <v>100</v>
      </c>
      <c r="C127" s="83" t="s">
        <v>101</v>
      </c>
      <c r="D127" s="76">
        <v>1</v>
      </c>
      <c r="E127" s="75"/>
      <c r="F127" s="76">
        <v>250</v>
      </c>
      <c r="G127" s="75"/>
      <c r="H127" s="76">
        <f t="shared" si="10"/>
        <v>250</v>
      </c>
      <c r="I127" s="118">
        <f t="shared" si="11"/>
        <v>250</v>
      </c>
      <c r="J127" s="168"/>
      <c r="K127" s="104"/>
      <c r="L127" s="101"/>
      <c r="M127" s="101"/>
      <c r="N127" s="102"/>
      <c r="O127" s="102"/>
      <c r="P127" s="102"/>
      <c r="Q127" s="102"/>
    </row>
    <row r="128" spans="1:17" s="95" customFormat="1" ht="15.75">
      <c r="A128" s="116" t="s">
        <v>183</v>
      </c>
      <c r="B128" s="112" t="s">
        <v>102</v>
      </c>
      <c r="C128" s="83" t="s">
        <v>49</v>
      </c>
      <c r="D128" s="76">
        <v>1</v>
      </c>
      <c r="E128" s="75"/>
      <c r="F128" s="76">
        <v>95</v>
      </c>
      <c r="G128" s="75"/>
      <c r="H128" s="76">
        <f t="shared" si="10"/>
        <v>95</v>
      </c>
      <c r="I128" s="118">
        <f t="shared" si="11"/>
        <v>95</v>
      </c>
      <c r="J128" s="168"/>
      <c r="K128" s="104"/>
      <c r="L128" s="101"/>
      <c r="M128" s="101"/>
      <c r="N128" s="102"/>
      <c r="O128" s="102"/>
      <c r="P128" s="102"/>
      <c r="Q128" s="102"/>
    </row>
    <row r="129" spans="1:17" s="95" customFormat="1" ht="15.75">
      <c r="A129" s="116" t="s">
        <v>184</v>
      </c>
      <c r="B129" s="112" t="s">
        <v>103</v>
      </c>
      <c r="C129" s="83" t="s">
        <v>49</v>
      </c>
      <c r="D129" s="76">
        <v>1</v>
      </c>
      <c r="E129" s="75"/>
      <c r="F129" s="76">
        <v>2300</v>
      </c>
      <c r="G129" s="75"/>
      <c r="H129" s="76">
        <f t="shared" si="10"/>
        <v>2300</v>
      </c>
      <c r="I129" s="118">
        <f t="shared" si="11"/>
        <v>2300</v>
      </c>
      <c r="J129" s="168"/>
      <c r="K129" s="104"/>
      <c r="L129" s="101"/>
      <c r="M129" s="101"/>
      <c r="N129" s="102"/>
      <c r="O129" s="102"/>
      <c r="P129" s="102"/>
      <c r="Q129" s="102"/>
    </row>
    <row r="130" spans="1:17" s="51" customFormat="1" ht="15.75">
      <c r="A130" s="77" t="s">
        <v>16</v>
      </c>
      <c r="B130" s="73" t="s">
        <v>214</v>
      </c>
      <c r="C130" s="74" t="s">
        <v>19</v>
      </c>
      <c r="D130" s="89">
        <v>29.68</v>
      </c>
      <c r="E130" s="78">
        <v>390</v>
      </c>
      <c r="F130" s="79"/>
      <c r="G130" s="75">
        <f>ROUND(E130*D130,2)</f>
        <v>11575.2</v>
      </c>
      <c r="H130" s="79"/>
      <c r="I130" s="85">
        <f>G130</f>
        <v>11575.2</v>
      </c>
      <c r="J130" s="168"/>
      <c r="K130" s="132"/>
      <c r="L130" s="150"/>
      <c r="M130" s="150"/>
      <c r="N130" s="151"/>
      <c r="O130" s="151"/>
      <c r="P130" s="151"/>
      <c r="Q130" s="151"/>
    </row>
    <row r="131" spans="1:17" s="95" customFormat="1" ht="15.75">
      <c r="A131" s="116" t="s">
        <v>28</v>
      </c>
      <c r="B131" s="112" t="s">
        <v>186</v>
      </c>
      <c r="C131" s="83" t="s">
        <v>187</v>
      </c>
      <c r="D131" s="76">
        <v>1</v>
      </c>
      <c r="E131" s="75"/>
      <c r="F131" s="76">
        <v>670</v>
      </c>
      <c r="G131" s="76"/>
      <c r="H131" s="76">
        <f>ROUND(F131*D131,2)</f>
        <v>670</v>
      </c>
      <c r="I131" s="118">
        <f>H131</f>
        <v>670</v>
      </c>
      <c r="J131" s="168"/>
      <c r="K131" s="92"/>
      <c r="L131" s="101"/>
      <c r="M131" s="101"/>
      <c r="N131" s="102"/>
      <c r="O131" s="102"/>
      <c r="P131" s="102"/>
      <c r="Q131" s="102"/>
    </row>
    <row r="132" spans="1:17" s="95" customFormat="1" ht="15.75">
      <c r="A132" s="116" t="s">
        <v>27</v>
      </c>
      <c r="B132" s="112" t="s">
        <v>188</v>
      </c>
      <c r="C132" s="83" t="s">
        <v>49</v>
      </c>
      <c r="D132" s="76">
        <v>6</v>
      </c>
      <c r="E132" s="75"/>
      <c r="F132" s="76">
        <v>605</v>
      </c>
      <c r="G132" s="76"/>
      <c r="H132" s="76">
        <f>ROUND(F132*D132,2)</f>
        <v>3630</v>
      </c>
      <c r="I132" s="118">
        <f>H132</f>
        <v>3630</v>
      </c>
      <c r="J132" s="168"/>
      <c r="K132" s="92"/>
      <c r="L132" s="101"/>
      <c r="M132" s="101"/>
      <c r="N132" s="102"/>
      <c r="O132" s="102"/>
      <c r="P132" s="102"/>
      <c r="Q132" s="102"/>
    </row>
    <row r="133" spans="1:17" s="95" customFormat="1" ht="15.75">
      <c r="A133" s="116" t="s">
        <v>116</v>
      </c>
      <c r="B133" s="112" t="s">
        <v>189</v>
      </c>
      <c r="C133" s="83" t="s">
        <v>26</v>
      </c>
      <c r="D133" s="76">
        <v>2</v>
      </c>
      <c r="E133" s="75"/>
      <c r="F133" s="76">
        <v>408</v>
      </c>
      <c r="G133" s="76"/>
      <c r="H133" s="76">
        <f>ROUND(F133*D133,2)</f>
        <v>816</v>
      </c>
      <c r="I133" s="118">
        <f>H133</f>
        <v>816</v>
      </c>
      <c r="J133" s="168"/>
      <c r="K133" s="92"/>
      <c r="L133" s="101"/>
      <c r="M133" s="101"/>
      <c r="N133" s="102"/>
      <c r="O133" s="102"/>
      <c r="P133" s="102"/>
      <c r="Q133" s="102"/>
    </row>
    <row r="134" spans="1:17" s="95" customFormat="1" ht="15.75">
      <c r="A134" s="116" t="s">
        <v>117</v>
      </c>
      <c r="B134" s="112" t="s">
        <v>190</v>
      </c>
      <c r="C134" s="83" t="s">
        <v>26</v>
      </c>
      <c r="D134" s="76">
        <v>2</v>
      </c>
      <c r="E134" s="75"/>
      <c r="F134" s="76">
        <v>530</v>
      </c>
      <c r="G134" s="76"/>
      <c r="H134" s="76">
        <f>ROUND(F134*D134,2)</f>
        <v>1060</v>
      </c>
      <c r="I134" s="118">
        <f>H134</f>
        <v>1060</v>
      </c>
      <c r="J134" s="168"/>
      <c r="K134" s="92"/>
      <c r="L134" s="101"/>
      <c r="M134" s="101"/>
      <c r="N134" s="102"/>
      <c r="O134" s="102"/>
      <c r="P134" s="102"/>
      <c r="Q134" s="102"/>
    </row>
    <row r="135" spans="1:17" s="95" customFormat="1" ht="15.75">
      <c r="A135" s="116" t="s">
        <v>118</v>
      </c>
      <c r="B135" s="112" t="s">
        <v>191</v>
      </c>
      <c r="C135" s="83" t="s">
        <v>192</v>
      </c>
      <c r="D135" s="76">
        <v>1</v>
      </c>
      <c r="E135" s="75"/>
      <c r="F135" s="76">
        <v>1600</v>
      </c>
      <c r="G135" s="76"/>
      <c r="H135" s="76">
        <f>ROUND(F135*D135,2)</f>
        <v>1600</v>
      </c>
      <c r="I135" s="118">
        <f>H135</f>
        <v>1600</v>
      </c>
      <c r="J135" s="168"/>
      <c r="K135" s="104"/>
      <c r="L135" s="101"/>
      <c r="M135" s="101"/>
      <c r="N135" s="102"/>
      <c r="O135" s="102"/>
      <c r="P135" s="102"/>
      <c r="Q135" s="102"/>
    </row>
    <row r="136" spans="1:17" s="51" customFormat="1" ht="15.75">
      <c r="A136" s="77" t="s">
        <v>16</v>
      </c>
      <c r="B136" s="73" t="s">
        <v>215</v>
      </c>
      <c r="C136" s="74" t="s">
        <v>19</v>
      </c>
      <c r="D136" s="89">
        <v>29.68</v>
      </c>
      <c r="E136" s="78">
        <v>250</v>
      </c>
      <c r="F136" s="79"/>
      <c r="G136" s="75">
        <f>ROUND(E136*D136,2)</f>
        <v>7420</v>
      </c>
      <c r="H136" s="79"/>
      <c r="I136" s="85">
        <f>G136</f>
        <v>7420</v>
      </c>
      <c r="J136" s="168"/>
      <c r="K136" s="132"/>
      <c r="L136" s="150"/>
      <c r="M136" s="150"/>
      <c r="N136" s="151"/>
      <c r="O136" s="151"/>
      <c r="P136" s="151"/>
      <c r="Q136" s="151"/>
    </row>
    <row r="137" spans="1:17" s="95" customFormat="1" ht="15.75">
      <c r="A137" s="116" t="s">
        <v>118</v>
      </c>
      <c r="B137" s="112" t="s">
        <v>193</v>
      </c>
      <c r="C137" s="83" t="s">
        <v>159</v>
      </c>
      <c r="D137" s="76">
        <v>6</v>
      </c>
      <c r="E137" s="75"/>
      <c r="F137" s="76">
        <v>370</v>
      </c>
      <c r="G137" s="76"/>
      <c r="H137" s="76">
        <f>ROUND(F137*D137,2)</f>
        <v>2220</v>
      </c>
      <c r="I137" s="118">
        <f>H137</f>
        <v>2220</v>
      </c>
      <c r="J137" s="168"/>
      <c r="K137" s="104"/>
      <c r="L137" s="101"/>
      <c r="M137" s="101"/>
      <c r="N137" s="102"/>
      <c r="O137" s="102"/>
      <c r="P137" s="102"/>
      <c r="Q137" s="102"/>
    </row>
    <row r="138" spans="1:17" s="95" customFormat="1" ht="15.75">
      <c r="A138" s="116" t="s">
        <v>118</v>
      </c>
      <c r="B138" s="112" t="s">
        <v>191</v>
      </c>
      <c r="C138" s="83" t="s">
        <v>192</v>
      </c>
      <c r="D138" s="76">
        <v>1</v>
      </c>
      <c r="E138" s="75"/>
      <c r="F138" s="76">
        <v>1600</v>
      </c>
      <c r="G138" s="76"/>
      <c r="H138" s="76">
        <f>ROUND(F138*D138,2)</f>
        <v>1600</v>
      </c>
      <c r="I138" s="118">
        <f>H138</f>
        <v>1600</v>
      </c>
      <c r="J138" s="168"/>
      <c r="K138" s="104"/>
      <c r="L138" s="101"/>
      <c r="M138" s="101"/>
      <c r="N138" s="102"/>
      <c r="O138" s="102"/>
      <c r="P138" s="102"/>
      <c r="Q138" s="102"/>
    </row>
    <row r="139" spans="1:17" s="95" customFormat="1" ht="15.75">
      <c r="A139" s="77" t="s">
        <v>18</v>
      </c>
      <c r="B139" s="73" t="s">
        <v>194</v>
      </c>
      <c r="C139" s="74" t="s">
        <v>30</v>
      </c>
      <c r="D139" s="155">
        <v>1.44</v>
      </c>
      <c r="E139" s="78">
        <v>3200</v>
      </c>
      <c r="F139" s="156"/>
      <c r="G139" s="75">
        <f>ROUND(E139*D139,2)</f>
        <v>4608</v>
      </c>
      <c r="H139" s="90"/>
      <c r="I139" s="85">
        <f>G139</f>
        <v>4608</v>
      </c>
      <c r="J139" s="170"/>
      <c r="K139" s="104"/>
      <c r="L139" s="101"/>
      <c r="M139" s="101"/>
      <c r="N139" s="102"/>
      <c r="O139" s="102"/>
      <c r="P139" s="102"/>
      <c r="Q139" s="102"/>
    </row>
    <row r="140" spans="1:15" s="95" customFormat="1" ht="17.25" customHeight="1">
      <c r="A140" s="116" t="s">
        <v>50</v>
      </c>
      <c r="B140" s="112" t="s">
        <v>90</v>
      </c>
      <c r="C140" s="83" t="s">
        <v>20</v>
      </c>
      <c r="D140" s="76">
        <v>583</v>
      </c>
      <c r="E140" s="75"/>
      <c r="F140" s="76">
        <v>15</v>
      </c>
      <c r="G140" s="75"/>
      <c r="H140" s="76">
        <f>ROUND(F140*D140,2)</f>
        <v>8745</v>
      </c>
      <c r="I140" s="118">
        <f>H140</f>
        <v>8745</v>
      </c>
      <c r="J140" s="170">
        <v>17340</v>
      </c>
      <c r="K140" s="122"/>
      <c r="L140" s="123"/>
      <c r="M140" s="123"/>
      <c r="N140" s="123"/>
      <c r="O140" s="123"/>
    </row>
    <row r="141" spans="1:15" s="95" customFormat="1" ht="15.75">
      <c r="A141" s="116" t="s">
        <v>60</v>
      </c>
      <c r="B141" s="112" t="s">
        <v>55</v>
      </c>
      <c r="C141" s="83" t="s">
        <v>26</v>
      </c>
      <c r="D141" s="76">
        <v>26</v>
      </c>
      <c r="E141" s="75"/>
      <c r="F141" s="76">
        <v>105</v>
      </c>
      <c r="G141" s="75"/>
      <c r="H141" s="76">
        <f>ROUND(F141*D141,2)</f>
        <v>2730</v>
      </c>
      <c r="I141" s="118">
        <f>H141</f>
        <v>2730</v>
      </c>
      <c r="J141" s="170">
        <v>20</v>
      </c>
      <c r="K141" s="122"/>
      <c r="L141" s="123"/>
      <c r="M141" s="123"/>
      <c r="N141" s="123"/>
      <c r="O141" s="123"/>
    </row>
    <row r="142" spans="1:17" s="95" customFormat="1" ht="15" customHeight="1">
      <c r="A142" s="116" t="s">
        <v>61</v>
      </c>
      <c r="B142" s="112" t="s">
        <v>115</v>
      </c>
      <c r="C142" s="83" t="s">
        <v>31</v>
      </c>
      <c r="D142" s="76">
        <v>12</v>
      </c>
      <c r="E142" s="75"/>
      <c r="F142" s="76">
        <v>38</v>
      </c>
      <c r="G142" s="75"/>
      <c r="H142" s="76">
        <f>ROUND(F142*D142,2)</f>
        <v>456</v>
      </c>
      <c r="I142" s="118">
        <f>H142</f>
        <v>456</v>
      </c>
      <c r="J142" s="170">
        <v>30</v>
      </c>
      <c r="K142" s="104"/>
      <c r="L142" s="101"/>
      <c r="M142" s="101"/>
      <c r="N142" s="102"/>
      <c r="O142" s="102"/>
      <c r="P142" s="102"/>
      <c r="Q142" s="102"/>
    </row>
    <row r="143" spans="1:17" s="95" customFormat="1" ht="15.75">
      <c r="A143" s="116" t="s">
        <v>65</v>
      </c>
      <c r="B143" s="112" t="s">
        <v>64</v>
      </c>
      <c r="C143" s="83" t="s">
        <v>26</v>
      </c>
      <c r="D143" s="76">
        <v>18</v>
      </c>
      <c r="E143" s="78"/>
      <c r="F143" s="76">
        <v>125</v>
      </c>
      <c r="G143" s="76"/>
      <c r="H143" s="76">
        <f>ROUND(F143*D143,2)</f>
        <v>2250</v>
      </c>
      <c r="I143" s="118">
        <f>H143</f>
        <v>2250</v>
      </c>
      <c r="J143" s="170"/>
      <c r="K143" s="104"/>
      <c r="L143" s="101"/>
      <c r="M143" s="101"/>
      <c r="N143" s="102"/>
      <c r="O143" s="102"/>
      <c r="P143" s="102"/>
      <c r="Q143" s="102"/>
    </row>
    <row r="144" spans="1:19" ht="15.75">
      <c r="A144" s="77" t="s">
        <v>88</v>
      </c>
      <c r="B144" s="73" t="s">
        <v>196</v>
      </c>
      <c r="C144" s="74" t="s">
        <v>20</v>
      </c>
      <c r="D144" s="89">
        <v>1</v>
      </c>
      <c r="E144" s="78">
        <v>1500</v>
      </c>
      <c r="F144" s="75"/>
      <c r="G144" s="75">
        <f>ROUND(E144*D144,2)</f>
        <v>1500</v>
      </c>
      <c r="H144" s="90"/>
      <c r="I144" s="85">
        <f>G144</f>
        <v>1500</v>
      </c>
      <c r="J144" s="31"/>
      <c r="K144"/>
      <c r="L144"/>
      <c r="M144"/>
      <c r="N144" s="32"/>
      <c r="O144" s="32" t="s">
        <v>195</v>
      </c>
      <c r="R144" s="2"/>
      <c r="S144" s="2"/>
    </row>
    <row r="145" spans="1:19" ht="17.25" customHeight="1">
      <c r="A145" s="116" t="s">
        <v>167</v>
      </c>
      <c r="B145" s="112" t="s">
        <v>197</v>
      </c>
      <c r="C145" s="83" t="s">
        <v>31</v>
      </c>
      <c r="D145" s="117">
        <v>4</v>
      </c>
      <c r="E145" s="75"/>
      <c r="F145" s="76">
        <v>1560</v>
      </c>
      <c r="G145" s="76"/>
      <c r="H145" s="76">
        <f>F145*D145</f>
        <v>6240</v>
      </c>
      <c r="I145" s="118">
        <f>H145+G145</f>
        <v>6240</v>
      </c>
      <c r="J145" s="169"/>
      <c r="K145" s="131"/>
      <c r="L145" s="131"/>
      <c r="M145" s="131"/>
      <c r="N145" s="32"/>
      <c r="O145" s="32"/>
      <c r="R145" s="2"/>
      <c r="S145" s="2"/>
    </row>
    <row r="146" spans="1:17" s="95" customFormat="1" ht="17.25" customHeight="1">
      <c r="A146" s="97" t="s">
        <v>18</v>
      </c>
      <c r="B146" s="73" t="s">
        <v>216</v>
      </c>
      <c r="C146" s="74" t="s">
        <v>19</v>
      </c>
      <c r="D146" s="89">
        <v>75</v>
      </c>
      <c r="E146" s="75">
        <v>2800</v>
      </c>
      <c r="F146" s="75"/>
      <c r="G146" s="75">
        <f>ROUND(E146*D146,2)</f>
        <v>210000</v>
      </c>
      <c r="H146" s="90"/>
      <c r="I146" s="85">
        <f>G146</f>
        <v>210000</v>
      </c>
      <c r="J146" s="170"/>
      <c r="K146" s="104"/>
      <c r="L146" s="101"/>
      <c r="M146" s="101"/>
      <c r="N146" s="102"/>
      <c r="O146" s="102"/>
      <c r="P146" s="102"/>
      <c r="Q146" s="102"/>
    </row>
    <row r="147" spans="1:17" s="95" customFormat="1" ht="15.75">
      <c r="A147" s="116" t="s">
        <v>183</v>
      </c>
      <c r="B147" s="112" t="s">
        <v>102</v>
      </c>
      <c r="C147" s="83" t="s">
        <v>49</v>
      </c>
      <c r="D147" s="76">
        <v>1</v>
      </c>
      <c r="E147" s="75"/>
      <c r="F147" s="76">
        <v>95</v>
      </c>
      <c r="G147" s="75"/>
      <c r="H147" s="76">
        <f aca="true" t="shared" si="12" ref="H147:H158">ROUND(F147*D147,2)</f>
        <v>95</v>
      </c>
      <c r="I147" s="118">
        <f aca="true" t="shared" si="13" ref="I147:I158">H147</f>
        <v>95</v>
      </c>
      <c r="J147" s="168"/>
      <c r="K147" s="104"/>
      <c r="L147" s="101"/>
      <c r="M147" s="101"/>
      <c r="N147" s="102"/>
      <c r="O147" s="102"/>
      <c r="P147" s="102"/>
      <c r="Q147" s="102"/>
    </row>
    <row r="148" spans="1:10" s="123" customFormat="1" ht="15.75">
      <c r="A148" s="116" t="s">
        <v>50</v>
      </c>
      <c r="B148" s="112" t="s">
        <v>217</v>
      </c>
      <c r="C148" s="83" t="s">
        <v>30</v>
      </c>
      <c r="D148" s="128">
        <v>1</v>
      </c>
      <c r="E148" s="78"/>
      <c r="F148" s="128">
        <v>6800</v>
      </c>
      <c r="G148" s="128"/>
      <c r="H148" s="128">
        <f t="shared" si="12"/>
        <v>6800</v>
      </c>
      <c r="I148" s="129">
        <f t="shared" si="13"/>
        <v>6800</v>
      </c>
      <c r="J148" s="170">
        <v>4480</v>
      </c>
    </row>
    <row r="149" spans="1:10" s="123" customFormat="1" ht="15.75">
      <c r="A149" s="116" t="s">
        <v>50</v>
      </c>
      <c r="B149" s="112" t="s">
        <v>198</v>
      </c>
      <c r="C149" s="83" t="s">
        <v>31</v>
      </c>
      <c r="D149" s="128">
        <v>30</v>
      </c>
      <c r="E149" s="78"/>
      <c r="F149" s="128">
        <v>15</v>
      </c>
      <c r="G149" s="128"/>
      <c r="H149" s="128">
        <f t="shared" si="12"/>
        <v>450</v>
      </c>
      <c r="I149" s="129">
        <f t="shared" si="13"/>
        <v>450</v>
      </c>
      <c r="J149" s="170">
        <v>4480</v>
      </c>
    </row>
    <row r="150" spans="1:10" s="123" customFormat="1" ht="15.75">
      <c r="A150" s="116" t="s">
        <v>50</v>
      </c>
      <c r="B150" s="112" t="s">
        <v>199</v>
      </c>
      <c r="C150" s="83" t="s">
        <v>159</v>
      </c>
      <c r="D150" s="128">
        <v>2</v>
      </c>
      <c r="E150" s="78"/>
      <c r="F150" s="128">
        <v>4200</v>
      </c>
      <c r="G150" s="128"/>
      <c r="H150" s="128">
        <f t="shared" si="12"/>
        <v>8400</v>
      </c>
      <c r="I150" s="129">
        <f t="shared" si="13"/>
        <v>8400</v>
      </c>
      <c r="J150" s="170">
        <v>4480</v>
      </c>
    </row>
    <row r="151" spans="1:10" s="123" customFormat="1" ht="15.75">
      <c r="A151" s="116" t="s">
        <v>50</v>
      </c>
      <c r="B151" s="112" t="s">
        <v>157</v>
      </c>
      <c r="C151" s="83" t="s">
        <v>30</v>
      </c>
      <c r="D151" s="128">
        <v>3.8</v>
      </c>
      <c r="E151" s="78"/>
      <c r="F151" s="128">
        <v>6800</v>
      </c>
      <c r="G151" s="128"/>
      <c r="H151" s="128">
        <f t="shared" si="12"/>
        <v>25840</v>
      </c>
      <c r="I151" s="129">
        <f t="shared" si="13"/>
        <v>25840</v>
      </c>
      <c r="J151" s="170">
        <v>4480</v>
      </c>
    </row>
    <row r="152" spans="1:19" s="95" customFormat="1" ht="15.75">
      <c r="A152" s="116" t="s">
        <v>200</v>
      </c>
      <c r="B152" s="112" t="s">
        <v>201</v>
      </c>
      <c r="C152" s="83" t="s">
        <v>30</v>
      </c>
      <c r="D152" s="76">
        <v>15</v>
      </c>
      <c r="E152" s="78"/>
      <c r="F152" s="76">
        <v>4800</v>
      </c>
      <c r="G152" s="75"/>
      <c r="H152" s="76">
        <f t="shared" si="12"/>
        <v>72000</v>
      </c>
      <c r="I152" s="118">
        <f t="shared" si="13"/>
        <v>72000</v>
      </c>
      <c r="J152" s="91"/>
      <c r="K152" s="104"/>
      <c r="L152" s="104"/>
      <c r="M152" s="104"/>
      <c r="N152" s="101"/>
      <c r="O152" s="101" t="s">
        <v>17</v>
      </c>
      <c r="P152" s="102"/>
      <c r="Q152" s="102"/>
      <c r="R152" s="102"/>
      <c r="S152" s="102"/>
    </row>
    <row r="153" spans="1:10" s="123" customFormat="1" ht="15.75">
      <c r="A153" s="116" t="s">
        <v>60</v>
      </c>
      <c r="B153" s="112" t="s">
        <v>158</v>
      </c>
      <c r="C153" s="83" t="s">
        <v>30</v>
      </c>
      <c r="D153" s="128">
        <v>1</v>
      </c>
      <c r="E153" s="78"/>
      <c r="F153" s="128">
        <v>6800</v>
      </c>
      <c r="G153" s="128"/>
      <c r="H153" s="128">
        <f t="shared" si="12"/>
        <v>6800</v>
      </c>
      <c r="I153" s="129">
        <f t="shared" si="13"/>
        <v>6800</v>
      </c>
      <c r="J153" s="170"/>
    </row>
    <row r="154" spans="1:10" s="123" customFormat="1" ht="15.75">
      <c r="A154" s="116" t="s">
        <v>60</v>
      </c>
      <c r="B154" s="112" t="s">
        <v>202</v>
      </c>
      <c r="C154" s="83" t="s">
        <v>203</v>
      </c>
      <c r="D154" s="128">
        <v>27</v>
      </c>
      <c r="E154" s="78"/>
      <c r="F154" s="128">
        <v>590</v>
      </c>
      <c r="G154" s="128"/>
      <c r="H154" s="128">
        <f t="shared" si="12"/>
        <v>15930</v>
      </c>
      <c r="I154" s="129">
        <f t="shared" si="13"/>
        <v>15930</v>
      </c>
      <c r="J154" s="170"/>
    </row>
    <row r="155" spans="1:10" s="123" customFormat="1" ht="15.75">
      <c r="A155" s="116" t="s">
        <v>60</v>
      </c>
      <c r="B155" s="112" t="s">
        <v>204</v>
      </c>
      <c r="C155" s="83" t="s">
        <v>205</v>
      </c>
      <c r="D155" s="128">
        <v>150</v>
      </c>
      <c r="E155" s="78"/>
      <c r="F155" s="128">
        <v>160</v>
      </c>
      <c r="G155" s="128"/>
      <c r="H155" s="128">
        <f t="shared" si="12"/>
        <v>24000</v>
      </c>
      <c r="I155" s="129">
        <f t="shared" si="13"/>
        <v>24000</v>
      </c>
      <c r="J155" s="170"/>
    </row>
    <row r="156" spans="1:10" s="123" customFormat="1" ht="15.75">
      <c r="A156" s="116" t="s">
        <v>61</v>
      </c>
      <c r="B156" s="112" t="s">
        <v>206</v>
      </c>
      <c r="C156" s="83" t="s">
        <v>207</v>
      </c>
      <c r="D156" s="128">
        <v>1</v>
      </c>
      <c r="E156" s="78"/>
      <c r="F156" s="128">
        <v>10000</v>
      </c>
      <c r="G156" s="128"/>
      <c r="H156" s="128">
        <f t="shared" si="12"/>
        <v>10000</v>
      </c>
      <c r="I156" s="129">
        <f t="shared" si="13"/>
        <v>10000</v>
      </c>
      <c r="J156" s="170">
        <v>5</v>
      </c>
    </row>
    <row r="157" spans="1:10" s="123" customFormat="1" ht="15.75">
      <c r="A157" s="116" t="s">
        <v>65</v>
      </c>
      <c r="B157" s="112" t="s">
        <v>160</v>
      </c>
      <c r="C157" s="83" t="s">
        <v>159</v>
      </c>
      <c r="D157" s="128">
        <v>6</v>
      </c>
      <c r="E157" s="78"/>
      <c r="F157" s="128">
        <v>320</v>
      </c>
      <c r="G157" s="128"/>
      <c r="H157" s="128">
        <f t="shared" si="12"/>
        <v>1920</v>
      </c>
      <c r="I157" s="129">
        <f t="shared" si="13"/>
        <v>1920</v>
      </c>
      <c r="J157" s="170"/>
    </row>
    <row r="158" spans="1:10" s="123" customFormat="1" ht="15.75">
      <c r="A158" s="116" t="s">
        <v>71</v>
      </c>
      <c r="B158" s="112" t="s">
        <v>233</v>
      </c>
      <c r="C158" s="83" t="s">
        <v>19</v>
      </c>
      <c r="D158" s="128">
        <v>83.52</v>
      </c>
      <c r="E158" s="78"/>
      <c r="F158" s="128">
        <v>800</v>
      </c>
      <c r="G158" s="128"/>
      <c r="H158" s="128">
        <f t="shared" si="12"/>
        <v>66816</v>
      </c>
      <c r="I158" s="129">
        <f t="shared" si="13"/>
        <v>66816</v>
      </c>
      <c r="J158" s="170">
        <v>300</v>
      </c>
    </row>
    <row r="159" spans="1:10" s="123" customFormat="1" ht="15.75">
      <c r="A159" s="116" t="s">
        <v>61</v>
      </c>
      <c r="B159" s="112" t="s">
        <v>234</v>
      </c>
      <c r="C159" s="83" t="s">
        <v>156</v>
      </c>
      <c r="D159" s="128">
        <v>2</v>
      </c>
      <c r="E159" s="78"/>
      <c r="F159" s="128">
        <v>650</v>
      </c>
      <c r="G159" s="128"/>
      <c r="H159" s="128">
        <f>ROUND(F159*D159,2)</f>
        <v>1300</v>
      </c>
      <c r="I159" s="129">
        <f>H159</f>
        <v>1300</v>
      </c>
      <c r="J159" s="170">
        <v>5</v>
      </c>
    </row>
    <row r="160" spans="1:17" s="95" customFormat="1" ht="15.75">
      <c r="A160" s="97" t="s">
        <v>18</v>
      </c>
      <c r="B160" s="73" t="s">
        <v>218</v>
      </c>
      <c r="C160" s="74" t="s">
        <v>19</v>
      </c>
      <c r="D160" s="89">
        <v>10</v>
      </c>
      <c r="E160" s="75">
        <v>500</v>
      </c>
      <c r="F160" s="75"/>
      <c r="G160" s="75">
        <f>ROUND(E160*D160,2)</f>
        <v>5000</v>
      </c>
      <c r="H160" s="90"/>
      <c r="I160" s="85">
        <f>G160</f>
        <v>5000</v>
      </c>
      <c r="J160" s="170"/>
      <c r="K160" s="104"/>
      <c r="L160" s="101"/>
      <c r="M160" s="101"/>
      <c r="N160" s="102"/>
      <c r="O160" s="102"/>
      <c r="P160" s="102"/>
      <c r="Q160" s="102"/>
    </row>
    <row r="161" spans="1:10" s="123" customFormat="1" ht="32.25" thickBot="1">
      <c r="A161" s="86" t="s">
        <v>71</v>
      </c>
      <c r="B161" s="106" t="s">
        <v>219</v>
      </c>
      <c r="C161" s="87" t="s">
        <v>19</v>
      </c>
      <c r="D161" s="152">
        <v>13</v>
      </c>
      <c r="E161" s="126"/>
      <c r="F161" s="152">
        <v>390</v>
      </c>
      <c r="G161" s="153"/>
      <c r="H161" s="153">
        <f>ROUND(F161*D161,2)</f>
        <v>5070</v>
      </c>
      <c r="I161" s="154">
        <f>H161</f>
        <v>5070</v>
      </c>
      <c r="J161" s="170">
        <v>300</v>
      </c>
    </row>
    <row r="162" spans="1:17" s="95" customFormat="1" ht="16.5" thickBot="1">
      <c r="A162" s="194" t="s">
        <v>22</v>
      </c>
      <c r="B162" s="194"/>
      <c r="C162" s="72"/>
      <c r="D162" s="35"/>
      <c r="E162" s="36"/>
      <c r="F162" s="36"/>
      <c r="G162" s="47">
        <f>SUM(G106:G161)</f>
        <v>279006.7</v>
      </c>
      <c r="H162" s="47">
        <f>SUM(H106:H161)</f>
        <v>370794.6</v>
      </c>
      <c r="I162" s="47">
        <f>SUM(I106:I161)</f>
        <v>649801.3</v>
      </c>
      <c r="J162" s="170"/>
      <c r="K162" s="104"/>
      <c r="L162" s="101"/>
      <c r="M162" s="101"/>
      <c r="N162" s="102"/>
      <c r="O162" s="102"/>
      <c r="P162" s="102"/>
      <c r="Q162" s="102"/>
    </row>
    <row r="163" spans="1:13" ht="15.75">
      <c r="A163" s="24"/>
      <c r="B163" s="24"/>
      <c r="C163" s="24"/>
      <c r="D163" s="25"/>
      <c r="E163" s="26"/>
      <c r="F163" s="27"/>
      <c r="G163" s="28"/>
      <c r="H163" s="29"/>
      <c r="I163" s="30"/>
      <c r="J163" s="50"/>
      <c r="K163"/>
      <c r="L163" s="32"/>
      <c r="M163" s="32" t="s">
        <v>23</v>
      </c>
    </row>
    <row r="164" spans="1:17" ht="15.75">
      <c r="A164" s="194" t="s">
        <v>24</v>
      </c>
      <c r="B164" s="194"/>
      <c r="C164" s="70"/>
      <c r="D164" s="35"/>
      <c r="E164" s="36"/>
      <c r="F164" s="36"/>
      <c r="G164" s="37"/>
      <c r="H164" s="37"/>
      <c r="I164" s="37">
        <f>I25+I46+I103+I162</f>
        <v>2088557.5199999998</v>
      </c>
      <c r="J164" s="166">
        <f>SUM(J10:J162)</f>
        <v>122261.26</v>
      </c>
      <c r="K164" s="69"/>
      <c r="L164" s="67"/>
      <c r="M164" s="67"/>
      <c r="N164" s="67"/>
      <c r="O164" s="67"/>
      <c r="P164" s="3"/>
      <c r="Q164" s="3"/>
    </row>
    <row r="165" spans="1:17" ht="15.75">
      <c r="A165" s="72"/>
      <c r="B165" s="80"/>
      <c r="C165" s="70"/>
      <c r="D165" s="35"/>
      <c r="E165" s="36"/>
      <c r="F165" s="36"/>
      <c r="G165" s="37"/>
      <c r="H165" s="37"/>
      <c r="I165" s="37"/>
      <c r="J165" s="50"/>
      <c r="K165" s="69"/>
      <c r="L165" s="67"/>
      <c r="M165" s="67"/>
      <c r="N165" s="67"/>
      <c r="O165" s="67"/>
      <c r="P165" s="3"/>
      <c r="Q165" s="3"/>
    </row>
    <row r="166" spans="1:17" ht="15.75">
      <c r="A166" s="72">
        <v>5</v>
      </c>
      <c r="B166" s="55" t="s">
        <v>220</v>
      </c>
      <c r="C166" s="136"/>
      <c r="D166" s="35"/>
      <c r="E166" s="36"/>
      <c r="F166" s="36"/>
      <c r="G166" s="56" t="s">
        <v>40</v>
      </c>
      <c r="H166" s="37">
        <f>H25+H46+H103+H162</f>
        <v>1130490.8199999998</v>
      </c>
      <c r="I166" s="37">
        <f>H166*0.1</f>
        <v>113049.082</v>
      </c>
      <c r="J166" s="51"/>
      <c r="K166" s="3"/>
      <c r="L166" s="3"/>
      <c r="M166" s="3"/>
      <c r="N166" s="3"/>
      <c r="O166" s="3"/>
      <c r="P166" s="3"/>
      <c r="Q166" s="3"/>
    </row>
    <row r="167" spans="1:17" ht="10.5" customHeight="1">
      <c r="A167" s="72"/>
      <c r="B167" s="34"/>
      <c r="C167" s="136"/>
      <c r="D167" s="35"/>
      <c r="E167" s="36"/>
      <c r="F167" s="36"/>
      <c r="G167" s="37"/>
      <c r="H167" s="37"/>
      <c r="I167" s="37"/>
      <c r="J167" s="51"/>
      <c r="K167" s="3"/>
      <c r="L167" s="3"/>
      <c r="M167" s="3"/>
      <c r="N167" s="3"/>
      <c r="O167" s="3"/>
      <c r="P167" s="3"/>
      <c r="Q167" s="3"/>
    </row>
    <row r="168" spans="1:17" ht="15.75">
      <c r="A168" s="72">
        <v>6</v>
      </c>
      <c r="B168" s="55" t="s">
        <v>221</v>
      </c>
      <c r="C168" s="136"/>
      <c r="D168" s="35"/>
      <c r="E168" s="36"/>
      <c r="F168" s="36"/>
      <c r="G168" s="37"/>
      <c r="H168" s="37"/>
      <c r="I168" s="37">
        <v>55000</v>
      </c>
      <c r="J168" s="51" t="s">
        <v>161</v>
      </c>
      <c r="K168" s="3"/>
      <c r="L168" s="3"/>
      <c r="M168" s="3"/>
      <c r="N168" s="3"/>
      <c r="O168" s="3"/>
      <c r="P168" s="3"/>
      <c r="Q168" s="3"/>
    </row>
    <row r="169" spans="1:17" ht="10.5" customHeight="1">
      <c r="A169" s="72"/>
      <c r="B169" s="34"/>
      <c r="C169" s="136"/>
      <c r="D169" s="35"/>
      <c r="E169" s="36"/>
      <c r="F169" s="36"/>
      <c r="G169" s="37"/>
      <c r="H169" s="37"/>
      <c r="I169" s="37"/>
      <c r="J169" s="51"/>
      <c r="K169" s="3"/>
      <c r="L169" s="3"/>
      <c r="M169" s="3"/>
      <c r="N169" s="3"/>
      <c r="O169" s="3"/>
      <c r="P169" s="3"/>
      <c r="Q169" s="3"/>
    </row>
    <row r="170" spans="1:17" ht="10.5" customHeight="1">
      <c r="A170" s="72"/>
      <c r="B170" s="34"/>
      <c r="C170" s="136"/>
      <c r="D170" s="35"/>
      <c r="E170" s="36"/>
      <c r="F170" s="36"/>
      <c r="G170" s="37"/>
      <c r="H170" s="37"/>
      <c r="I170" s="37"/>
      <c r="J170" s="51"/>
      <c r="K170" s="3"/>
      <c r="L170" s="3"/>
      <c r="M170" s="3"/>
      <c r="N170" s="3"/>
      <c r="O170" s="3"/>
      <c r="P170" s="3"/>
      <c r="Q170" s="3"/>
    </row>
    <row r="171" spans="1:17" ht="15.75" customHeight="1">
      <c r="A171" s="196" t="s">
        <v>79</v>
      </c>
      <c r="B171" s="196"/>
      <c r="C171" s="196"/>
      <c r="D171" s="196"/>
      <c r="E171" s="36"/>
      <c r="F171" s="36"/>
      <c r="G171" s="56" t="s">
        <v>41</v>
      </c>
      <c r="H171" s="37">
        <f>I164</f>
        <v>2088557.5199999998</v>
      </c>
      <c r="I171" s="37">
        <f>H171*0.03</f>
        <v>62656.72559999999</v>
      </c>
      <c r="J171" s="51"/>
      <c r="K171" s="3"/>
      <c r="L171" s="3"/>
      <c r="M171" s="3"/>
      <c r="N171" s="3"/>
      <c r="O171" s="3"/>
      <c r="P171" s="3"/>
      <c r="Q171" s="3"/>
    </row>
    <row r="172" spans="1:17" ht="15.75">
      <c r="A172" s="196"/>
      <c r="B172" s="196"/>
      <c r="C172" s="196"/>
      <c r="D172" s="196"/>
      <c r="E172" s="36"/>
      <c r="F172" s="36"/>
      <c r="G172" s="37"/>
      <c r="H172" s="37"/>
      <c r="I172" s="37"/>
      <c r="J172" s="51"/>
      <c r="K172" s="3"/>
      <c r="L172" s="3"/>
      <c r="M172" s="3"/>
      <c r="N172" s="3"/>
      <c r="O172" s="3"/>
      <c r="P172" s="3"/>
      <c r="Q172" s="3"/>
    </row>
    <row r="173" spans="1:9" ht="15.75">
      <c r="A173" s="192" t="s">
        <v>25</v>
      </c>
      <c r="B173" s="193"/>
      <c r="C173" s="42"/>
      <c r="D173" s="39"/>
      <c r="E173" s="40"/>
      <c r="F173" s="40"/>
      <c r="G173" s="43"/>
      <c r="H173" s="43"/>
      <c r="I173" s="43">
        <f>I164+I166+I168+I171</f>
        <v>2319263.3276</v>
      </c>
    </row>
    <row r="174" spans="1:9" ht="15.75">
      <c r="A174" s="192"/>
      <c r="B174" s="193"/>
      <c r="C174" s="44"/>
      <c r="D174" s="39"/>
      <c r="E174" s="40"/>
      <c r="F174" s="40"/>
      <c r="G174" s="45"/>
      <c r="H174" s="41"/>
      <c r="I174" s="43"/>
    </row>
    <row r="175" spans="1:9" ht="15.75">
      <c r="A175" s="148"/>
      <c r="B175" s="38"/>
      <c r="C175" s="44"/>
      <c r="D175" s="39"/>
      <c r="E175" s="40"/>
      <c r="F175" s="40"/>
      <c r="G175" s="45"/>
      <c r="H175" s="41"/>
      <c r="I175" s="41"/>
    </row>
    <row r="176" spans="1:9" ht="15.75">
      <c r="A176" s="148"/>
      <c r="B176" s="38"/>
      <c r="C176" s="44"/>
      <c r="D176" s="39"/>
      <c r="E176" s="40"/>
      <c r="F176" s="40"/>
      <c r="G176" s="45"/>
      <c r="H176" s="41"/>
      <c r="I176" s="41"/>
    </row>
    <row r="177" spans="1:17" s="66" customFormat="1" ht="20.25">
      <c r="A177" s="209" t="s">
        <v>48</v>
      </c>
      <c r="B177" s="209"/>
      <c r="C177" s="60"/>
      <c r="D177" s="61"/>
      <c r="E177" s="62"/>
      <c r="F177" s="62"/>
      <c r="G177" s="63" t="s">
        <v>45</v>
      </c>
      <c r="H177" s="64"/>
      <c r="I177" s="64"/>
      <c r="J177" s="165"/>
      <c r="K177" s="65"/>
      <c r="L177" s="65"/>
      <c r="M177" s="65"/>
      <c r="N177" s="65"/>
      <c r="O177" s="65"/>
      <c r="P177" s="65"/>
      <c r="Q177" s="65"/>
    </row>
    <row r="178" spans="1:9" ht="15">
      <c r="A178" s="149"/>
      <c r="B178" s="57"/>
      <c r="C178" s="114"/>
      <c r="D178" s="57"/>
      <c r="E178" s="57"/>
      <c r="F178" s="57"/>
      <c r="G178" s="57"/>
      <c r="H178" s="57"/>
      <c r="I178" s="57"/>
    </row>
    <row r="179" spans="1:17" s="54" customFormat="1" ht="88.5" customHeight="1">
      <c r="A179" s="208" t="s">
        <v>47</v>
      </c>
      <c r="B179" s="208"/>
      <c r="C179" s="59"/>
      <c r="D179" s="59"/>
      <c r="E179" s="59"/>
      <c r="F179" s="208" t="s">
        <v>46</v>
      </c>
      <c r="G179" s="208"/>
      <c r="H179" s="208"/>
      <c r="I179" s="208"/>
      <c r="J179" s="53"/>
      <c r="K179" s="53"/>
      <c r="L179" s="53"/>
      <c r="M179" s="53"/>
      <c r="N179" s="53"/>
      <c r="O179" s="53"/>
      <c r="P179" s="53"/>
      <c r="Q179" s="53"/>
    </row>
    <row r="182" spans="2:9" ht="15.75">
      <c r="B182" s="58"/>
      <c r="C182" s="115"/>
      <c r="D182" s="58"/>
      <c r="E182" s="58"/>
      <c r="F182" s="58"/>
      <c r="G182" s="58"/>
      <c r="H182" s="58"/>
      <c r="I182" s="58"/>
    </row>
    <row r="183" spans="2:9" ht="15.75">
      <c r="B183" s="58"/>
      <c r="C183" s="115"/>
      <c r="D183" s="58"/>
      <c r="E183" s="58"/>
      <c r="F183" s="58"/>
      <c r="G183" s="58"/>
      <c r="H183" s="58"/>
      <c r="I183" s="58"/>
    </row>
  </sheetData>
  <sheetProtection/>
  <mergeCells count="26">
    <mergeCell ref="A179:B179"/>
    <mergeCell ref="F179:I179"/>
    <mergeCell ref="A174:B174"/>
    <mergeCell ref="A164:B164"/>
    <mergeCell ref="A162:B162"/>
    <mergeCell ref="G6:G7"/>
    <mergeCell ref="A177:B177"/>
    <mergeCell ref="A1:I1"/>
    <mergeCell ref="A5:A7"/>
    <mergeCell ref="B5:B7"/>
    <mergeCell ref="C5:C7"/>
    <mergeCell ref="D5:D7"/>
    <mergeCell ref="G5:I5"/>
    <mergeCell ref="E6:E7"/>
    <mergeCell ref="I6:I7"/>
    <mergeCell ref="A2:B2"/>
    <mergeCell ref="A3:B3"/>
    <mergeCell ref="K77:M82"/>
    <mergeCell ref="E5:F5"/>
    <mergeCell ref="A173:B173"/>
    <mergeCell ref="A103:B103"/>
    <mergeCell ref="F6:F7"/>
    <mergeCell ref="A171:D172"/>
    <mergeCell ref="A46:B46"/>
    <mergeCell ref="A25:B25"/>
    <mergeCell ref="H6:H7"/>
  </mergeCells>
  <printOptions/>
  <pageMargins left="0" right="0" top="0" bottom="0" header="0" footer="0"/>
  <pageSetup blackAndWhite="1" fitToHeight="2" fitToWidth="1" horizontalDpi="300" verticalDpi="300" orientation="portrait" paperSize="9" scale="52" r:id="rId1"/>
  <headerFooter>
    <oddFooter>&amp;Cстр  &amp;P из  &amp;N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Карев</dc:creator>
  <cp:keywords/>
  <dc:description/>
  <cp:lastModifiedBy>Alex</cp:lastModifiedBy>
  <cp:lastPrinted>2012-11-27T05:16:49Z</cp:lastPrinted>
  <dcterms:created xsi:type="dcterms:W3CDTF">2011-01-27T07:47:39Z</dcterms:created>
  <dcterms:modified xsi:type="dcterms:W3CDTF">2013-03-12T13:53:01Z</dcterms:modified>
  <cp:category/>
  <cp:version/>
  <cp:contentType/>
  <cp:contentStatus/>
</cp:coreProperties>
</file>